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SEGUNDO TRIMESTRE 2024\disciplina financiera\"/>
    </mc:Choice>
  </mc:AlternateContent>
  <bookViews>
    <workbookView xWindow="0" yWindow="0" windowWidth="23040" windowHeight="9180" firstSheet="1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B9" i="8"/>
  <c r="C63" i="8"/>
  <c r="D63" i="8"/>
  <c r="E63" i="8"/>
  <c r="F63" i="8"/>
  <c r="G63" i="8"/>
  <c r="B63" i="8"/>
  <c r="D103" i="7"/>
  <c r="C20" i="19" l="1"/>
  <c r="C21" i="19"/>
  <c r="C22" i="19"/>
  <c r="C23" i="19"/>
  <c r="C24" i="19"/>
  <c r="C25" i="19"/>
  <c r="C26" i="19"/>
  <c r="C27" i="19"/>
  <c r="C9" i="19"/>
  <c r="C10" i="19"/>
  <c r="C11" i="19"/>
  <c r="C12" i="19"/>
  <c r="C14" i="19"/>
  <c r="C15" i="19"/>
  <c r="C16" i="19"/>
  <c r="C8" i="19"/>
  <c r="B18" i="19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38" i="7"/>
  <c r="G135" i="7"/>
  <c r="G136" i="7"/>
  <c r="G125" i="7"/>
  <c r="G126" i="7"/>
  <c r="G127" i="7"/>
  <c r="G128" i="7"/>
  <c r="G129" i="7"/>
  <c r="G130" i="7"/>
  <c r="G131" i="7"/>
  <c r="G132" i="7"/>
  <c r="G124" i="7"/>
  <c r="G78" i="7"/>
  <c r="G79" i="7"/>
  <c r="G80" i="7"/>
  <c r="G81" i="7"/>
  <c r="G82" i="7"/>
  <c r="G73" i="7"/>
  <c r="G74" i="7"/>
  <c r="G71" i="7" s="1"/>
  <c r="G72" i="7"/>
  <c r="G64" i="7"/>
  <c r="G65" i="7"/>
  <c r="G66" i="7"/>
  <c r="G67" i="7"/>
  <c r="G68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28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C9" i="7"/>
  <c r="F65" i="6"/>
  <c r="E65" i="6"/>
  <c r="C65" i="6"/>
  <c r="F79" i="2"/>
  <c r="E59" i="2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G77" i="9" s="1"/>
  <c r="D76" i="8"/>
  <c r="C76" i="8"/>
  <c r="G76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D77" i="9" l="1"/>
  <c r="F159" i="7"/>
  <c r="B159" i="7"/>
  <c r="G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B76" i="8"/>
</calcChain>
</file>

<file path=xl/sharedStrings.xml><?xml version="1.0" encoding="utf-8"?>
<sst xmlns="http://schemas.openxmlformats.org/spreadsheetml/2006/main" count="1070" uniqueCount="646">
  <si>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</si>
  <si>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</si>
  <si>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</si>
  <si>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</si>
  <si>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</si>
  <si>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</si>
  <si>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</si>
  <si>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</si>
  <si>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</si>
  <si>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</si>
  <si>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</si>
  <si>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</si>
  <si>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</si>
  <si>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</si>
  <si>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</si>
  <si>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</si>
  <si>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</si>
  <si>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</si>
  <si>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</si>
  <si>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</si>
  <si>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</si>
  <si>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</si>
  <si>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</si>
  <si>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</si>
  <si>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</si>
  <si>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</si>
  <si>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</si>
  <si>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</si>
  <si>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</si>
  <si>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</si>
  <si>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</si>
  <si>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</si>
  <si>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</si>
  <si>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</si>
  <si>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</si>
  <si>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</si>
  <si>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</si>
  <si>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</si>
  <si>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</si>
  <si>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</si>
  <si>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</si>
  <si>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</si>
  <si>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</si>
  <si>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</si>
  <si>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</si>
  <si>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</si>
  <si>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</si>
  <si>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</si>
  <si>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</si>
  <si>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</si>
  <si>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</si>
  <si>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</si>
  <si>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</si>
  <si>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</si>
  <si>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</si>
  <si>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</si>
  <si>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</si>
  <si>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</si>
  <si>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</si>
  <si>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</si>
  <si>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</si>
  <si>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</si>
  <si>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</si>
  <si>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</si>
  <si>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</si>
  <si>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</si>
  <si>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</si>
  <si>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</si>
  <si>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</si>
  <si>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</si>
  <si>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</si>
  <si>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</si>
  <si>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</si>
  <si>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</si>
  <si>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</si>
  <si>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</si>
  <si>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</si>
  <si>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</si>
  <si>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</si>
  <si>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</si>
  <si>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</si>
  <si>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</si>
  <si>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</si>
  <si>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</si>
  <si>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</si>
  <si>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</si>
  <si>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</si>
  <si>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</si>
  <si>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</si>
  <si>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</si>
  <si>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</si>
  <si>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</si>
  <si>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</si>
  <si>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</si>
  <si>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</si>
  <si>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</si>
  <si>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</si>
  <si>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</si>
  <si>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</si>
  <si>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</si>
  <si>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</si>
  <si>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</si>
  <si>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</si>
  <si>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</si>
  <si>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</si>
  <si>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</si>
  <si>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</si>
  <si>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</si>
  <si>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</si>
  <si>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</si>
  <si>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</si>
  <si>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</si>
  <si>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</si>
  <si>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</si>
  <si>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</si>
  <si>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</si>
  <si>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</si>
  <si>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</si>
  <si>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</si>
  <si>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</si>
  <si>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</si>
  <si>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</si>
  <si>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</si>
  <si>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</si>
  <si>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</si>
  <si>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</si>
  <si>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</si>
  <si>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</si>
  <si>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</si>
  <si>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</si>
  <si>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</si>
  <si>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</si>
  <si>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</si>
  <si>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</si>
  <si>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</si>
  <si>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</si>
  <si>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</si>
  <si>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</si>
  <si>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</si>
  <si>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</si>
  <si>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</si>
  <si>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</si>
  <si>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</si>
  <si>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</si>
  <si>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</si>
  <si>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</si>
  <si>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</si>
  <si>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</si>
  <si>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</si>
  <si>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</si>
  <si>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</si>
  <si>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</si>
  <si>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</si>
  <si>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</si>
  <si>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</si>
  <si>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</si>
  <si>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</si>
  <si>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</si>
  <si>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</si>
  <si>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</si>
  <si>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</si>
  <si>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</si>
  <si>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</si>
  <si>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</si>
  <si>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</si>
  <si>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</si>
  <si>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</si>
  <si>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</si>
  <si>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</si>
  <si>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</si>
  <si>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</si>
  <si>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</si>
  <si>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</si>
  <si>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</si>
  <si>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</si>
  <si>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</si>
  <si>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</si>
  <si>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</si>
  <si>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</si>
  <si>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</si>
  <si>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</si>
  <si>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</si>
  <si>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</si>
  <si>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</si>
  <si>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</si>
  <si>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</si>
  <si>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</si>
  <si>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</si>
  <si>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</si>
  <si>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</si>
  <si>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</si>
  <si>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</si>
  <si>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</si>
  <si>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</si>
  <si>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</si>
  <si>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</si>
  <si>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</si>
  <si>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</si>
  <si>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</si>
  <si>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</si>
  <si>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</si>
  <si>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</si>
  <si>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</si>
  <si>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</si>
  <si>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</si>
  <si>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</si>
  <si>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</si>
  <si>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</si>
  <si>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</si>
  <si>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</si>
  <si>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</si>
  <si>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</si>
  <si>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</si>
  <si>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</si>
  <si>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</si>
  <si>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</si>
  <si>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</si>
  <si>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</si>
  <si>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</si>
  <si>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</si>
  <si>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</si>
  <si>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</si>
  <si>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</si>
  <si>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</si>
  <si>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</si>
  <si>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</si>
  <si>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</si>
  <si>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</si>
  <si>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</si>
  <si>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</si>
  <si>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</si>
  <si>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</si>
  <si>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</si>
  <si>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</si>
  <si>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</si>
  <si>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</si>
  <si>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</si>
  <si>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</si>
  <si>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</si>
  <si>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</si>
  <si>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</si>
  <si>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</si>
  <si>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</si>
  <si>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</si>
  <si>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</si>
  <si>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</si>
  <si>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</si>
  <si>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</si>
  <si>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</si>
  <si>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</si>
  <si>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</si>
  <si>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</si>
  <si>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</si>
  <si>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</si>
  <si>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</si>
  <si>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</si>
  <si>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</si>
  <si>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</si>
  <si>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</si>
  <si>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</si>
  <si>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</si>
  <si>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</si>
  <si>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</si>
  <si>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</si>
  <si>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</si>
  <si>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</si>
  <si>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</si>
  <si>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</si>
  <si>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</si>
  <si>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</si>
  <si>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</si>
  <si>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</si>
  <si>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</si>
  <si>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</si>
  <si>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</si>
  <si>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</si>
  <si>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</si>
  <si>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</si>
  <si>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</si>
  <si>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</si>
  <si>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</si>
  <si>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</si>
  <si>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</si>
  <si>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</si>
  <si>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</si>
  <si>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</si>
  <si>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</si>
  <si>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</si>
  <si>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</si>
  <si>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</si>
  <si>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</si>
  <si>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</si>
  <si>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</si>
  <si>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</si>
  <si>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</si>
  <si>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</si>
  <si>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</si>
  <si>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</si>
  <si>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</si>
  <si>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</si>
  <si>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</si>
  <si>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</si>
  <si>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</si>
  <si>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</si>
  <si>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</si>
  <si>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</si>
  <si>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</si>
  <si>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</si>
  <si>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</si>
  <si>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</si>
  <si>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</si>
  <si>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</si>
  <si>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</si>
  <si>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</si>
  <si>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</si>
  <si>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</si>
  <si>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</si>
  <si>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</si>
  <si>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</si>
  <si>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</si>
  <si>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</si>
  <si>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</si>
  <si>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</si>
  <si>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</si>
  <si>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</si>
  <si>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</si>
  <si>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</si>
  <si>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</si>
  <si>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</si>
  <si>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</si>
  <si>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</si>
  <si>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</si>
  <si>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</si>
  <si>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</si>
  <si>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</si>
  <si>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</si>
  <si>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</si>
  <si>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</si>
  <si>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</si>
  <si>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</si>
  <si>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</si>
  <si>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</si>
  <si>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</si>
  <si>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</si>
  <si>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</si>
  <si>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</si>
  <si>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</si>
  <si>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</si>
  <si>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</si>
  <si>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</si>
  <si>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</si>
  <si>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</si>
  <si>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</si>
  <si>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</si>
  <si>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</si>
  <si>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</si>
  <si>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</si>
  <si>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</si>
  <si>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</si>
  <si>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</si>
  <si>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</si>
  <si>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</si>
  <si>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</si>
  <si>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</si>
  <si>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</si>
  <si>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</si>
  <si>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</si>
  <si>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</si>
  <si>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</si>
  <si>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</si>
  <si>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</si>
  <si>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</si>
  <si>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</si>
  <si>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</si>
  <si>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</si>
  <si>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</si>
  <si>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</si>
  <si>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</si>
  <si>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</si>
  <si>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</si>
  <si>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</si>
  <si>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</si>
  <si>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</si>
  <si>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</si>
  <si>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</si>
  <si>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</si>
  <si>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</si>
  <si>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</si>
  <si>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</si>
  <si>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</si>
  <si>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</si>
  <si>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</si>
  <si>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</si>
  <si>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</si>
  <si>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</si>
  <si>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</si>
  <si>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</si>
  <si>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</si>
  <si>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</si>
  <si>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</si>
  <si>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</si>
  <si>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</si>
  <si>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</si>
  <si>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</si>
  <si>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</si>
  <si>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</si>
  <si>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</si>
  <si>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</si>
  <si>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</si>
  <si>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</si>
  <si>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</si>
  <si>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</si>
  <si>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</si>
  <si>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</si>
  <si>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</si>
  <si>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</si>
  <si>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</si>
  <si>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</si>
  <si>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</si>
  <si>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</si>
  <si>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</si>
  <si>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</si>
  <si>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</si>
  <si>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</si>
  <si>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</si>
  <si>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</si>
  <si>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</si>
  <si>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</si>
  <si>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</si>
  <si>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</si>
  <si>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</si>
  <si>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</si>
  <si>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</si>
  <si>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</si>
  <si>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</si>
  <si>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</si>
  <si>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</si>
  <si>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</si>
  <si>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</si>
  <si>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</si>
  <si>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</si>
  <si>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</si>
  <si>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</si>
  <si>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</si>
  <si>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</si>
  <si>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</si>
  <si>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</si>
  <si>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</si>
  <si>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</si>
  <si>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</si>
  <si>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</si>
  <si>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</si>
  <si>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</si>
  <si>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</si>
  <si>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</si>
  <si>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</si>
  <si>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</si>
  <si>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</si>
  <si>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</si>
  <si>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</si>
  <si>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</si>
  <si>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</si>
  <si>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</si>
  <si>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</si>
  <si>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</si>
  <si>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</si>
  <si>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</si>
  <si>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</si>
  <si>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</si>
  <si>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</si>
  <si>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</si>
  <si>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</si>
  <si>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</si>
  <si>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</si>
  <si>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</si>
  <si>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</si>
  <si>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</si>
  <si>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</si>
  <si>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</si>
  <si>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</si>
  <si>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</si>
  <si>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</si>
  <si>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</si>
  <si>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</si>
  <si>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</si>
  <si>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</si>
  <si>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</si>
  <si>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</si>
  <si>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</si>
  <si>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</si>
  <si>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</si>
  <si>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</si>
  <si>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</si>
  <si>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</si>
  <si>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</si>
  <si>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</si>
  <si>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</si>
  <si>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</si>
  <si>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</si>
  <si>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</si>
  <si>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</si>
  <si>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</si>
  <si>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</si>
  <si>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</si>
  <si>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</si>
  <si>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</si>
  <si>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</si>
  <si>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</si>
  <si>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</si>
  <si>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</si>
  <si>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</si>
  <si>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</si>
  <si>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</si>
  <si>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</si>
  <si>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</si>
  <si>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</si>
  <si>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</si>
  <si>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</si>
  <si>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</si>
  <si>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</si>
  <si>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</si>
  <si>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</si>
  <si>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</si>
  <si>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</si>
  <si>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</si>
  <si>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</si>
  <si>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</si>
  <si>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</si>
  <si>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</si>
  <si>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</si>
  <si>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</si>
  <si>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</si>
  <si>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</si>
  <si>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</si>
  <si>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</si>
  <si>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</si>
  <si>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</si>
  <si>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</si>
  <si>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</si>
  <si>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</si>
  <si>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</si>
  <si>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</si>
  <si>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</si>
  <si>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</si>
  <si>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</si>
  <si>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</si>
  <si>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</si>
  <si>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</si>
  <si>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</si>
  <si>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</si>
  <si>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</si>
  <si>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</si>
  <si>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</si>
  <si>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</si>
  <si>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</si>
  <si>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</si>
  <si>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</si>
  <si>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</si>
  <si>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</si>
  <si>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</si>
  <si>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</si>
  <si>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</si>
  <si>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</si>
  <si>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</si>
  <si>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</si>
  <si>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</si>
  <si>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</si>
  <si>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</si>
  <si>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</si>
  <si>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</si>
  <si>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</si>
  <si>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</si>
  <si>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</si>
  <si>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</si>
  <si>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</si>
  <si>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</si>
  <si>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</si>
  <si>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</si>
  <si>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</si>
  <si>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</si>
  <si>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</si>
  <si>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</si>
  <si>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</si>
  <si>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</si>
  <si>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</si>
  <si>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</si>
  <si>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</si>
  <si>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</si>
  <si>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</si>
  <si>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</si>
  <si>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</si>
  <si>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</si>
  <si>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GTO.</t>
  </si>
  <si>
    <t>Al 31 de Diciembre de 2023 y al 30 de junio de 2024 (b)</t>
  </si>
  <si>
    <t>Del 1 de Enero al 30 de junio de 2024 (b)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</si>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</sst>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0" xfId="0" applyNumberFormat="1"/>
    <xf numFmtId="4" fontId="21" fillId="0" borderId="18" xfId="5" applyNumberFormat="1" applyFont="1" applyFill="1" applyBorder="1" applyAlignment="1">
      <alignment vertical="center" wrapText="1"/>
    </xf>
    <xf numFmtId="4" fontId="21" fillId="0" borderId="18" xfId="5" applyNumberFormat="1" applyFont="1" applyFill="1" applyBorder="1" applyAlignment="1">
      <alignment vertical="center" wrapText="1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D76" sqref="D76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9" t="s">
        <v>0</v>
      </c>
      <c r="B1" s="170"/>
      <c r="C1" s="170"/>
      <c r="D1" s="170"/>
      <c r="E1" s="170"/>
      <c r="F1" s="171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593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19195475.25</v>
      </c>
      <c r="C9" s="47">
        <f>SUM(C10:C16)</f>
        <v>9634991.3800000008</v>
      </c>
      <c r="D9" s="46" t="s">
        <v>10</v>
      </c>
      <c r="E9" s="47">
        <f>SUM(E10:E18)</f>
        <v>19370195.18</v>
      </c>
      <c r="F9" s="47">
        <f>SUM(F10:F18)</f>
        <v>26098416.600000001</v>
      </c>
    </row>
    <row r="10" spans="1:6" x14ac:dyDescent="0.3">
      <c r="A10" s="48" t="s">
        <v>11</v>
      </c>
      <c r="B10" s="47">
        <v>0</v>
      </c>
      <c r="C10" s="47">
        <v>0</v>
      </c>
      <c r="D10" s="48" t="s">
        <v>12</v>
      </c>
      <c r="E10" s="47">
        <v>160068.4</v>
      </c>
      <c r="F10" s="47">
        <v>94103.4</v>
      </c>
    </row>
    <row r="11" spans="1:6" x14ac:dyDescent="0.3">
      <c r="A11" s="48" t="s">
        <v>13</v>
      </c>
      <c r="B11" s="47">
        <v>19195475.25</v>
      </c>
      <c r="C11" s="47">
        <v>9634991.3800000008</v>
      </c>
      <c r="D11" s="48" t="s">
        <v>14</v>
      </c>
      <c r="E11" s="47">
        <v>3280389.48</v>
      </c>
      <c r="F11" s="47">
        <v>11047076.42</v>
      </c>
    </row>
    <row r="12" spans="1:6" x14ac:dyDescent="0.3">
      <c r="A12" s="48" t="s">
        <v>15</v>
      </c>
      <c r="B12" s="47">
        <v>0</v>
      </c>
      <c r="C12" s="47">
        <v>0</v>
      </c>
      <c r="D12" s="48" t="s">
        <v>16</v>
      </c>
      <c r="E12" s="47">
        <v>6475283.6100000003</v>
      </c>
      <c r="F12" s="47">
        <v>7293777.75</v>
      </c>
    </row>
    <row r="13" spans="1:6" x14ac:dyDescent="0.3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694682.64</v>
      </c>
      <c r="F14" s="47">
        <v>1093835.1399999999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4472866.04</v>
      </c>
      <c r="F16" s="47">
        <v>5363218.99</v>
      </c>
    </row>
    <row r="17" spans="1:6" x14ac:dyDescent="0.3">
      <c r="A17" s="46" t="s">
        <v>25</v>
      </c>
      <c r="B17" s="47">
        <f>SUM(B18:B24)</f>
        <v>14560639.15</v>
      </c>
      <c r="C17" s="47">
        <f>SUM(C18:C24)</f>
        <v>8599905.7300000004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4454703.9400000004</v>
      </c>
      <c r="C18" s="47">
        <v>2450673.94</v>
      </c>
      <c r="D18" s="48" t="s">
        <v>28</v>
      </c>
      <c r="E18" s="47">
        <v>4286905.01</v>
      </c>
      <c r="F18" s="47">
        <v>1206404.8999999999</v>
      </c>
    </row>
    <row r="19" spans="1:6" x14ac:dyDescent="0.3">
      <c r="A19" s="48" t="s">
        <v>29</v>
      </c>
      <c r="B19" s="47">
        <v>122539.14</v>
      </c>
      <c r="C19" s="47">
        <v>161008.43</v>
      </c>
      <c r="D19" s="46" t="s">
        <v>30</v>
      </c>
      <c r="E19" s="47">
        <f>SUM(E20:E22)</f>
        <v>802045.68</v>
      </c>
      <c r="F19" s="47">
        <f>SUM(F20:F22)</f>
        <v>-4500000</v>
      </c>
    </row>
    <row r="20" spans="1:6" x14ac:dyDescent="0.3">
      <c r="A20" s="48" t="s">
        <v>31</v>
      </c>
      <c r="B20" s="47">
        <v>629141.18000000005</v>
      </c>
      <c r="C20" s="47">
        <v>171410.03</v>
      </c>
      <c r="D20" s="48" t="s">
        <v>32</v>
      </c>
      <c r="E20" s="47">
        <v>802045.68</v>
      </c>
      <c r="F20" s="47">
        <v>-4500000</v>
      </c>
    </row>
    <row r="21" spans="1:6" x14ac:dyDescent="0.3">
      <c r="A21" s="48" t="s">
        <v>33</v>
      </c>
      <c r="B21" s="47">
        <v>6843460.6699999999</v>
      </c>
      <c r="C21" s="47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30000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47">
        <v>2480794.2200000002</v>
      </c>
      <c r="C24" s="47">
        <v>2480794.2200000002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f>SUM(B26:B30)</f>
        <v>17550696.260000002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7164482.6299999999</v>
      </c>
      <c r="C26" s="47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105484.5</v>
      </c>
      <c r="C27" s="47">
        <v>105484.5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10280729.130000001</v>
      </c>
      <c r="C29" s="47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51306810.659999996</v>
      </c>
      <c r="C47" s="4">
        <f>C9+C17+C25+C31+C37+C38+C41</f>
        <v>29848708.539999999</v>
      </c>
      <c r="D47" s="2" t="s">
        <v>84</v>
      </c>
      <c r="E47" s="4">
        <f>E9+E19+E23+E26+E27+E31+E38+E42</f>
        <v>20172240.859999999</v>
      </c>
      <c r="F47" s="4">
        <f>F9+F19+F23+F26+F27+F31+F38+F42</f>
        <v>21598416.600000001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0</v>
      </c>
      <c r="C52" s="47">
        <v>0</v>
      </c>
      <c r="D52" s="46" t="s">
        <v>92</v>
      </c>
      <c r="E52" s="47">
        <v>3208182.82</v>
      </c>
      <c r="F52" s="47">
        <v>18312274.18</v>
      </c>
    </row>
    <row r="53" spans="1:6" x14ac:dyDescent="0.3">
      <c r="A53" s="46" t="s">
        <v>93</v>
      </c>
      <c r="B53" s="47">
        <v>265709247.81999999</v>
      </c>
      <c r="C53" s="47">
        <v>200004961.61000001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95041767.409999996</v>
      </c>
      <c r="C54" s="47">
        <v>95007232.409999996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1992341.23</v>
      </c>
      <c r="C55" s="47">
        <v>1992341.23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-53826124.719999999</v>
      </c>
      <c r="C56" s="47">
        <v>-53826124.719999999</v>
      </c>
      <c r="D56" s="45"/>
      <c r="E56" s="49"/>
      <c r="F56" s="49"/>
    </row>
    <row r="57" spans="1:6" x14ac:dyDescent="0.3">
      <c r="A57" s="46" t="s">
        <v>100</v>
      </c>
      <c r="B57" s="47">
        <v>8724839.8499999996</v>
      </c>
      <c r="C57" s="47">
        <v>8724839.8499999996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>
        <v>0</v>
      </c>
      <c r="C59" s="49">
        <v>0</v>
      </c>
      <c r="D59" s="2" t="s">
        <v>103</v>
      </c>
      <c r="E59" s="4">
        <f>E47+E57</f>
        <v>23380423.68</v>
      </c>
      <c r="F59" s="4">
        <f>F47+F57</f>
        <v>39910690.780000001</v>
      </c>
    </row>
    <row r="60" spans="1:6" x14ac:dyDescent="0.3">
      <c r="A60" s="3" t="s">
        <v>104</v>
      </c>
      <c r="B60" s="4">
        <f>SUM(B50:B58)</f>
        <v>317642071.59000003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368948882.25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47">
        <v>-869567.44</v>
      </c>
      <c r="F64" s="47">
        <v>-869567.44</v>
      </c>
    </row>
    <row r="65" spans="1:6" x14ac:dyDescent="0.3">
      <c r="A65" s="45"/>
      <c r="B65" s="45"/>
      <c r="C65" s="45"/>
      <c r="D65" s="50" t="s">
        <v>109</v>
      </c>
      <c r="E65" s="47">
        <v>1966677.87</v>
      </c>
      <c r="F65" s="47">
        <v>1966677.87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344471355.88999999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47">
        <v>103936006.51000001</v>
      </c>
      <c r="F69" s="47">
        <v>87125997.920000002</v>
      </c>
    </row>
    <row r="70" spans="1:6" x14ac:dyDescent="0.3">
      <c r="A70" s="53"/>
      <c r="B70" s="45"/>
      <c r="C70" s="45"/>
      <c r="D70" s="46" t="s">
        <v>113</v>
      </c>
      <c r="E70" s="47">
        <v>246396149.53999999</v>
      </c>
      <c r="F70" s="47">
        <v>159478967.69999999</v>
      </c>
    </row>
    <row r="71" spans="1:6" x14ac:dyDescent="0.3">
      <c r="A71" s="53"/>
      <c r="B71" s="45"/>
      <c r="C71" s="45"/>
      <c r="D71" s="46" t="s">
        <v>114</v>
      </c>
      <c r="E71" s="47">
        <v>-5860800.1600000001</v>
      </c>
      <c r="F71" s="47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345568466.31999999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368948890</v>
      </c>
      <c r="F81" s="4">
        <f>F59+F79</f>
        <v>281751966.67000002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0 B32:C46 B47 B17:C17 B25:C25 B60:C62 E19:F19 E21:F49 E5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4" zoomScale="75" zoomScaleNormal="75" workbookViewId="0">
      <selection activeCell="I11" sqref="I11:I25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439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440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x14ac:dyDescent="0.3">
      <c r="A5" s="181" t="s">
        <v>441</v>
      </c>
      <c r="B5" s="182"/>
      <c r="C5" s="182"/>
      <c r="D5" s="182"/>
      <c r="E5" s="182"/>
      <c r="F5" s="182"/>
      <c r="G5" s="183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185086354.60650039</v>
      </c>
      <c r="C7" s="119">
        <f t="shared" ref="C7:G7" si="0">SUM(C8:C19)</f>
        <v>191104945.37835759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161">
        <v>15719384.449999999</v>
      </c>
      <c r="C8" s="161">
        <v>16451222.341492701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161">
        <v>0</v>
      </c>
      <c r="C9" s="161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161">
        <v>0</v>
      </c>
      <c r="C10" s="161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161">
        <v>29021004.289999999</v>
      </c>
      <c r="C11" s="161">
        <v>30075312.984411508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161">
        <v>4201249.87</v>
      </c>
      <c r="C12" s="161">
        <v>4513380.2190263541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161">
        <v>1745921.95</v>
      </c>
      <c r="C13" s="161">
        <v>1883059.9800537718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161">
        <v>0</v>
      </c>
      <c r="C14" s="161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161">
        <v>131856063.92</v>
      </c>
      <c r="C15" s="161">
        <v>135453041.82319084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161">
        <v>2186407.7892004</v>
      </c>
      <c r="C16" s="161">
        <v>2345724.0459456798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161">
        <v>356322.33730000001</v>
      </c>
      <c r="C17" s="161">
        <v>383203.98423673899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161">
        <v>0</v>
      </c>
      <c r="C18" s="161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161">
        <v>0</v>
      </c>
      <c r="C19" s="161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162686747.84</v>
      </c>
      <c r="C21" s="119">
        <f t="shared" ref="C21:G21" si="1">SUM(C22:C26)</f>
        <v>169271899.51360002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162">
        <v>122686747.84</v>
      </c>
      <c r="C22" s="162">
        <v>127671899.51360002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162">
        <v>0</v>
      </c>
      <c r="C23" s="162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162">
        <v>0</v>
      </c>
      <c r="C24" s="162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162">
        <v>40000000</v>
      </c>
      <c r="C25" s="162">
        <v>41600000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347773102.44650042</v>
      </c>
      <c r="C31" s="119">
        <f t="shared" ref="C31:G31" si="3">C21+C7+C28</f>
        <v>360376844.89195764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D8:G19 B26:G31 D22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0"/>
  <sheetViews>
    <sheetView showGridLines="0" zoomScale="75" zoomScaleNormal="75" workbookViewId="0">
      <selection activeCell="H8" sqref="H8:J2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  <col min="9" max="9" width="12.109375" bestFit="1" customWidth="1"/>
  </cols>
  <sheetData>
    <row r="1" spans="1:9" ht="41.1" customHeight="1" x14ac:dyDescent="0.3">
      <c r="A1" s="178" t="s">
        <v>458</v>
      </c>
      <c r="B1" s="170"/>
      <c r="C1" s="170"/>
      <c r="D1" s="170"/>
      <c r="E1" s="170"/>
      <c r="F1" s="170"/>
      <c r="G1" s="171"/>
    </row>
    <row r="2" spans="1:9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9" x14ac:dyDescent="0.3">
      <c r="A3" s="187" t="s">
        <v>459</v>
      </c>
      <c r="B3" s="188"/>
      <c r="C3" s="188"/>
      <c r="D3" s="188"/>
      <c r="E3" s="188"/>
      <c r="F3" s="188"/>
      <c r="G3" s="189"/>
    </row>
    <row r="4" spans="1:9" x14ac:dyDescent="0.3">
      <c r="A4" s="187" t="s">
        <v>2</v>
      </c>
      <c r="B4" s="188"/>
      <c r="C4" s="188"/>
      <c r="D4" s="188"/>
      <c r="E4" s="188"/>
      <c r="F4" s="188"/>
      <c r="G4" s="189"/>
    </row>
    <row r="5" spans="1:9" x14ac:dyDescent="0.3">
      <c r="A5" s="181" t="s">
        <v>441</v>
      </c>
      <c r="B5" s="182"/>
      <c r="C5" s="182"/>
      <c r="D5" s="182"/>
      <c r="E5" s="182"/>
      <c r="F5" s="182"/>
      <c r="G5" s="183"/>
    </row>
    <row r="6" spans="1:9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9" ht="15.75" customHeight="1" x14ac:dyDescent="0.3">
      <c r="A7" s="26" t="s">
        <v>461</v>
      </c>
      <c r="B7" s="119">
        <f t="shared" ref="B7:G7" si="0">SUM(B8:B16)</f>
        <v>185076845.20999998</v>
      </c>
      <c r="C7" s="119">
        <f t="shared" si="0"/>
        <v>191104945.37672001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9" x14ac:dyDescent="0.3">
      <c r="A8" s="58" t="s">
        <v>573</v>
      </c>
      <c r="B8" s="75">
        <v>103927466.32000001</v>
      </c>
      <c r="C8" s="75">
        <f>B8*1.032</f>
        <v>107253145.24224001</v>
      </c>
      <c r="D8" s="75">
        <v>0</v>
      </c>
      <c r="E8" s="75">
        <v>0</v>
      </c>
      <c r="F8" s="75">
        <v>0</v>
      </c>
      <c r="G8" s="75">
        <v>0</v>
      </c>
    </row>
    <row r="9" spans="1:9" ht="15.75" customHeight="1" x14ac:dyDescent="0.3">
      <c r="A9" s="58" t="s">
        <v>574</v>
      </c>
      <c r="B9" s="75">
        <v>26788957.32</v>
      </c>
      <c r="C9" s="75">
        <f t="shared" ref="C9:C16" si="1">B9*1.032</f>
        <v>27646203.954240002</v>
      </c>
      <c r="D9" s="75">
        <v>0</v>
      </c>
      <c r="E9" s="75">
        <v>0</v>
      </c>
      <c r="F9" s="75">
        <v>0</v>
      </c>
      <c r="G9" s="75">
        <v>0</v>
      </c>
    </row>
    <row r="10" spans="1:9" x14ac:dyDescent="0.3">
      <c r="A10" s="58" t="s">
        <v>464</v>
      </c>
      <c r="B10" s="75">
        <v>28568715.91</v>
      </c>
      <c r="C10" s="75">
        <f t="shared" si="1"/>
        <v>29482914.819120001</v>
      </c>
      <c r="D10" s="75">
        <v>0</v>
      </c>
      <c r="E10" s="75">
        <v>0</v>
      </c>
      <c r="F10" s="75">
        <v>0</v>
      </c>
      <c r="G10" s="75">
        <v>0</v>
      </c>
    </row>
    <row r="11" spans="1:9" x14ac:dyDescent="0.3">
      <c r="A11" s="58" t="s">
        <v>465</v>
      </c>
      <c r="B11" s="75">
        <v>11644538.76</v>
      </c>
      <c r="C11" s="75">
        <f t="shared" si="1"/>
        <v>12017164.000320001</v>
      </c>
      <c r="D11" s="75">
        <v>0</v>
      </c>
      <c r="E11" s="75">
        <v>0</v>
      </c>
      <c r="F11" s="75">
        <v>0</v>
      </c>
      <c r="G11" s="75">
        <v>0</v>
      </c>
    </row>
    <row r="12" spans="1:9" x14ac:dyDescent="0.3">
      <c r="A12" s="58" t="s">
        <v>575</v>
      </c>
      <c r="B12" s="75">
        <v>1552900.1400000001</v>
      </c>
      <c r="C12" s="75">
        <f t="shared" si="1"/>
        <v>1602592.9444800001</v>
      </c>
      <c r="D12" s="75">
        <v>0</v>
      </c>
      <c r="E12" s="75">
        <v>0</v>
      </c>
      <c r="F12" s="75">
        <v>0</v>
      </c>
      <c r="G12" s="75">
        <v>0</v>
      </c>
      <c r="H12" s="160"/>
    </row>
    <row r="13" spans="1:9" x14ac:dyDescent="0.3">
      <c r="A13" s="58" t="s">
        <v>467</v>
      </c>
      <c r="B13" s="75">
        <v>400000</v>
      </c>
      <c r="C13" s="75">
        <v>518441.12</v>
      </c>
      <c r="D13" s="75">
        <v>0</v>
      </c>
      <c r="E13" s="75">
        <v>0</v>
      </c>
      <c r="F13" s="75">
        <v>0</v>
      </c>
      <c r="G13" s="75">
        <v>0</v>
      </c>
    </row>
    <row r="14" spans="1:9" x14ac:dyDescent="0.3">
      <c r="A14" s="59" t="s">
        <v>468</v>
      </c>
      <c r="B14" s="75">
        <v>990175.4</v>
      </c>
      <c r="C14" s="75">
        <f t="shared" si="1"/>
        <v>1021861.0128</v>
      </c>
      <c r="D14" s="75">
        <v>0</v>
      </c>
      <c r="E14" s="75">
        <v>0</v>
      </c>
      <c r="F14" s="75">
        <v>0</v>
      </c>
      <c r="G14" s="75">
        <v>0</v>
      </c>
    </row>
    <row r="15" spans="1:9" x14ac:dyDescent="0.3">
      <c r="A15" s="58" t="s">
        <v>469</v>
      </c>
      <c r="B15" s="75">
        <v>400000</v>
      </c>
      <c r="C15" s="75">
        <f t="shared" si="1"/>
        <v>412800</v>
      </c>
      <c r="D15" s="75">
        <v>0</v>
      </c>
      <c r="E15" s="75">
        <v>0</v>
      </c>
      <c r="F15" s="75">
        <v>0</v>
      </c>
      <c r="G15" s="75">
        <v>0</v>
      </c>
      <c r="I15" s="160"/>
    </row>
    <row r="16" spans="1:9" x14ac:dyDescent="0.3">
      <c r="A16" s="58" t="s">
        <v>470</v>
      </c>
      <c r="B16" s="75">
        <v>10804091.359999999</v>
      </c>
      <c r="C16" s="75">
        <f t="shared" si="1"/>
        <v>11149822.28352</v>
      </c>
      <c r="D16" s="75">
        <v>0</v>
      </c>
      <c r="E16" s="75">
        <v>0</v>
      </c>
      <c r="F16" s="75">
        <v>0</v>
      </c>
      <c r="G16" s="75">
        <v>0</v>
      </c>
    </row>
    <row r="17" spans="1:9" x14ac:dyDescent="0.3">
      <c r="A17" s="58"/>
      <c r="B17" s="75"/>
      <c r="C17" s="75"/>
      <c r="D17" s="75"/>
      <c r="E17" s="75"/>
      <c r="F17" s="75"/>
      <c r="G17" s="75"/>
    </row>
    <row r="18" spans="1:9" x14ac:dyDescent="0.3">
      <c r="A18" s="3" t="s">
        <v>471</v>
      </c>
      <c r="B18" s="119">
        <f>SUM(B19:B27)</f>
        <v>162696257.23999998</v>
      </c>
      <c r="C18" s="119">
        <f t="shared" ref="C18:G18" si="2">SUM(C19:C27)</f>
        <v>169271899.50566399</v>
      </c>
      <c r="D18" s="119">
        <f t="shared" si="2"/>
        <v>0</v>
      </c>
      <c r="E18" s="119">
        <f t="shared" si="2"/>
        <v>0</v>
      </c>
      <c r="F18" s="119">
        <f t="shared" si="2"/>
        <v>0</v>
      </c>
      <c r="G18" s="119">
        <f t="shared" si="2"/>
        <v>0</v>
      </c>
    </row>
    <row r="19" spans="1:9" x14ac:dyDescent="0.3">
      <c r="A19" s="58" t="s">
        <v>573</v>
      </c>
      <c r="B19" s="76">
        <v>7086259.0799999991</v>
      </c>
      <c r="C19" s="76">
        <v>7375257.4199999999</v>
      </c>
      <c r="D19" s="76">
        <v>0</v>
      </c>
      <c r="E19" s="76">
        <v>0</v>
      </c>
      <c r="F19" s="76">
        <v>0</v>
      </c>
      <c r="G19" s="76">
        <v>0</v>
      </c>
    </row>
    <row r="20" spans="1:9" x14ac:dyDescent="0.3">
      <c r="A20" s="58" t="s">
        <v>574</v>
      </c>
      <c r="B20" s="76">
        <v>18780082.039999999</v>
      </c>
      <c r="C20" s="76">
        <f t="shared" ref="C20:C27" si="3">B20*1.0404</f>
        <v>19538797.354415998</v>
      </c>
      <c r="D20" s="76">
        <v>0</v>
      </c>
      <c r="E20" s="76">
        <v>0</v>
      </c>
      <c r="F20" s="76">
        <v>0</v>
      </c>
      <c r="G20" s="76">
        <v>0</v>
      </c>
    </row>
    <row r="21" spans="1:9" x14ac:dyDescent="0.3">
      <c r="A21" s="58" t="s">
        <v>464</v>
      </c>
      <c r="B21" s="76">
        <v>29363130.700000003</v>
      </c>
      <c r="C21" s="76">
        <f t="shared" si="3"/>
        <v>30549401.180280004</v>
      </c>
      <c r="D21" s="76">
        <v>0</v>
      </c>
      <c r="E21" s="76">
        <v>0</v>
      </c>
      <c r="F21" s="76">
        <v>0</v>
      </c>
      <c r="G21" s="76">
        <v>0</v>
      </c>
    </row>
    <row r="22" spans="1:9" x14ac:dyDescent="0.3">
      <c r="A22" s="58" t="s">
        <v>465</v>
      </c>
      <c r="B22" s="76">
        <v>8873375</v>
      </c>
      <c r="C22" s="76">
        <f t="shared" si="3"/>
        <v>9231859.3499999996</v>
      </c>
      <c r="D22" s="76">
        <v>0</v>
      </c>
      <c r="E22" s="76">
        <v>0</v>
      </c>
      <c r="F22" s="76">
        <v>0</v>
      </c>
      <c r="G22" s="76">
        <v>0</v>
      </c>
      <c r="I22" s="160"/>
    </row>
    <row r="23" spans="1:9" x14ac:dyDescent="0.3">
      <c r="A23" s="59" t="s">
        <v>575</v>
      </c>
      <c r="B23" s="76">
        <v>150000</v>
      </c>
      <c r="C23" s="76">
        <f t="shared" si="3"/>
        <v>156060</v>
      </c>
      <c r="D23" s="76">
        <v>0</v>
      </c>
      <c r="E23" s="76">
        <v>0</v>
      </c>
      <c r="F23" s="76">
        <v>0</v>
      </c>
      <c r="G23" s="76">
        <v>0</v>
      </c>
      <c r="I23" s="160"/>
    </row>
    <row r="24" spans="1:9" x14ac:dyDescent="0.3">
      <c r="A24" s="59" t="s">
        <v>467</v>
      </c>
      <c r="B24" s="76">
        <v>33959413.159999996</v>
      </c>
      <c r="C24" s="76">
        <f t="shared" si="3"/>
        <v>35331373.451663993</v>
      </c>
      <c r="D24" s="76">
        <v>0</v>
      </c>
      <c r="E24" s="76">
        <v>0</v>
      </c>
      <c r="F24" s="76">
        <v>0</v>
      </c>
      <c r="G24" s="76">
        <v>0</v>
      </c>
    </row>
    <row r="25" spans="1:9" x14ac:dyDescent="0.3">
      <c r="A25" s="59" t="s">
        <v>468</v>
      </c>
      <c r="B25" s="76">
        <v>64483997.259999998</v>
      </c>
      <c r="C25" s="76">
        <f t="shared" si="3"/>
        <v>67089150.749303997</v>
      </c>
      <c r="D25" s="76">
        <v>0</v>
      </c>
      <c r="E25" s="76">
        <v>0</v>
      </c>
      <c r="F25" s="76">
        <v>0</v>
      </c>
      <c r="G25" s="76">
        <v>0</v>
      </c>
    </row>
    <row r="26" spans="1:9" x14ac:dyDescent="0.3">
      <c r="A26" s="59" t="s">
        <v>472</v>
      </c>
      <c r="B26" s="76">
        <v>0</v>
      </c>
      <c r="C26" s="76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9" x14ac:dyDescent="0.3">
      <c r="A27" s="59" t="s">
        <v>470</v>
      </c>
      <c r="B27" s="76">
        <v>0</v>
      </c>
      <c r="C27" s="76">
        <f t="shared" si="3"/>
        <v>0</v>
      </c>
      <c r="D27" s="76">
        <v>0</v>
      </c>
      <c r="E27" s="76">
        <v>0</v>
      </c>
      <c r="F27" s="76">
        <v>0</v>
      </c>
      <c r="G27" s="76">
        <v>0</v>
      </c>
    </row>
    <row r="28" spans="1:9" x14ac:dyDescent="0.3">
      <c r="A28" s="45" t="s">
        <v>570</v>
      </c>
      <c r="B28" s="78"/>
      <c r="C28" s="78"/>
      <c r="D28" s="78"/>
      <c r="E28" s="78"/>
      <c r="F28" s="78"/>
      <c r="G28" s="78"/>
    </row>
    <row r="29" spans="1:9" ht="14.4" customHeight="1" x14ac:dyDescent="0.3">
      <c r="A29" s="3" t="s">
        <v>473</v>
      </c>
      <c r="B29" s="119">
        <f>B18+B7</f>
        <v>347773102.44999993</v>
      </c>
      <c r="C29" s="119">
        <f t="shared" ref="C29:G29" si="4">C18+C7</f>
        <v>360376844.882384</v>
      </c>
      <c r="D29" s="119">
        <f t="shared" si="4"/>
        <v>0</v>
      </c>
      <c r="E29" s="119">
        <f t="shared" si="4"/>
        <v>0</v>
      </c>
      <c r="F29" s="119">
        <f t="shared" si="4"/>
        <v>0</v>
      </c>
      <c r="G29" s="119">
        <f t="shared" si="4"/>
        <v>0</v>
      </c>
    </row>
    <row r="30" spans="1:9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D9:G16 B26 D20:G25 D8:G8 D19:G19 B27 D27:G27 D26:G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10" zoomScale="75" zoomScaleNormal="75" workbookViewId="0">
      <selection activeCell="D22" sqref="D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474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475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163970888.66999999</v>
      </c>
      <c r="G6" s="119">
        <f t="shared" si="0"/>
        <v>177525289.81890997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15051421.710000003</v>
      </c>
      <c r="G7" s="75">
        <v>14950732.096800001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26052566.380000003</v>
      </c>
      <c r="G10" s="75">
        <v>28635077.185800001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3643760.62</v>
      </c>
      <c r="G11" s="75">
        <v>4035906.8399999994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1190229.3999999999</v>
      </c>
      <c r="G12" s="75">
        <v>1610584.76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115279496.20999999</v>
      </c>
      <c r="G14" s="75">
        <v>125008603.35505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1943002.2500000002</v>
      </c>
      <c r="G15" s="75">
        <v>2037911.93126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302273.63999999996</v>
      </c>
      <c r="G16" s="75">
        <v>331326.42999999993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508138.46</v>
      </c>
      <c r="G17" s="75">
        <v>915147.22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127086084.75999999</v>
      </c>
      <c r="G20" s="119">
        <f t="shared" si="1"/>
        <v>169010223.68000001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101201402.84999999</v>
      </c>
      <c r="G21" s="76">
        <v>117769496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25884681.91</v>
      </c>
      <c r="G22" s="76">
        <v>51240727.68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10000000</v>
      </c>
      <c r="G27" s="119">
        <f t="shared" si="2"/>
        <v>14500000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10000000</v>
      </c>
      <c r="G28" s="76">
        <v>14500000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301056973.42999995</v>
      </c>
      <c r="G30" s="119">
        <f t="shared" si="3"/>
        <v>361035513.49890995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10000000</v>
      </c>
      <c r="G33" s="91">
        <v>14500000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8:G20 B7:E17 B23:G27 B21:E22 B29:G30 B28:E2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18" sqref="F18:F2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499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500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180532280.22</v>
      </c>
      <c r="G6" s="119">
        <f t="shared" si="0"/>
        <v>211286672.72000003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83487376.949999988</v>
      </c>
      <c r="G7" s="75">
        <v>103754101.97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26546563.390000001</v>
      </c>
      <c r="G8" s="75">
        <v>24945435.639999997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36747380.670000002</v>
      </c>
      <c r="G9" s="75">
        <v>31522856.960000001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17971900.699999999</v>
      </c>
      <c r="G10" s="75">
        <v>12785026.719999999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2857637.25</v>
      </c>
      <c r="G11" s="75">
        <v>4002827.2700000005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2335079.71</v>
      </c>
      <c r="G12" s="75">
        <v>7745431.6100000003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150000</v>
      </c>
      <c r="G14" s="75">
        <v>614000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10436341.549999999</v>
      </c>
      <c r="G15" s="75">
        <v>25916992.549999997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129493356.02</v>
      </c>
      <c r="G17" s="119">
        <f t="shared" si="1"/>
        <v>166024258.82999998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24592100.619999997</v>
      </c>
      <c r="G18" s="76">
        <v>25916992.549999997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13346033.609999999</v>
      </c>
      <c r="G19" s="76">
        <v>12687946.640000001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15135264.390000001</v>
      </c>
      <c r="G20" s="76">
        <v>22774806.900000002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1670228.33</v>
      </c>
      <c r="G21" s="76">
        <v>18033970.149999999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418003</v>
      </c>
      <c r="G22" s="76">
        <v>2701560.24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73921391.810000002</v>
      </c>
      <c r="G23" s="76">
        <v>79631891.650000006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410334.26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4277090.7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310025636.24000001</v>
      </c>
      <c r="G28" s="119">
        <f t="shared" si="2"/>
        <v>377310931.55000001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  <c r="F31">
        <v>2022</v>
      </c>
      <c r="G31">
        <v>2023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B26:G28 B18:E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8" t="s">
        <v>503</v>
      </c>
      <c r="B1" s="170"/>
      <c r="C1" s="170"/>
      <c r="D1" s="170"/>
      <c r="E1" s="170"/>
      <c r="F1" s="170"/>
    </row>
    <row r="2" spans="1:6" x14ac:dyDescent="0.3">
      <c r="A2" s="190" t="str">
        <f>'Formato 1'!A2</f>
        <v>MUNICIPIO DE YURIRIA, GTO.</v>
      </c>
      <c r="B2" s="191"/>
      <c r="C2" s="191"/>
      <c r="D2" s="191"/>
      <c r="E2" s="191"/>
      <c r="F2" s="192"/>
    </row>
    <row r="3" spans="1:6" x14ac:dyDescent="0.3">
      <c r="A3" s="187" t="s">
        <v>504</v>
      </c>
      <c r="B3" s="188"/>
      <c r="C3" s="188"/>
      <c r="D3" s="188"/>
      <c r="E3" s="188"/>
      <c r="F3" s="189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95" t="s">
        <v>439</v>
      </c>
      <c r="B1" s="195"/>
      <c r="C1" s="195"/>
      <c r="D1" s="195"/>
      <c r="E1" s="195"/>
      <c r="F1" s="195"/>
      <c r="G1" s="195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193" t="s">
        <v>442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3">
      <c r="A7" s="194"/>
      <c r="B7" s="70" t="s">
        <v>443</v>
      </c>
      <c r="C7" s="194"/>
      <c r="D7" s="194"/>
      <c r="E7" s="194"/>
      <c r="F7" s="194"/>
      <c r="G7" s="194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6" t="s">
        <v>458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197" t="s">
        <v>460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3">
      <c r="A7" s="198"/>
      <c r="B7" s="37" t="s">
        <v>443</v>
      </c>
      <c r="C7" s="194"/>
      <c r="D7" s="194"/>
      <c r="E7" s="194"/>
      <c r="F7" s="194"/>
      <c r="G7" s="194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6" t="s">
        <v>474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0" t="s">
        <v>442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f>+F5+1</f>
        <v>2022</v>
      </c>
    </row>
    <row r="6" spans="1:7" ht="30.6" x14ac:dyDescent="0.3">
      <c r="A6" s="177"/>
      <c r="B6" s="202"/>
      <c r="C6" s="202"/>
      <c r="D6" s="202"/>
      <c r="E6" s="202"/>
      <c r="F6" s="202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9" t="s">
        <v>497</v>
      </c>
      <c r="B39" s="199"/>
      <c r="C39" s="199"/>
      <c r="D39" s="199"/>
      <c r="E39" s="199"/>
      <c r="F39" s="199"/>
      <c r="G39" s="199"/>
    </row>
    <row r="40" spans="1:7" x14ac:dyDescent="0.3">
      <c r="A40" s="199" t="s">
        <v>498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6" t="s">
        <v>499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3" t="s">
        <v>460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v>2022</v>
      </c>
    </row>
    <row r="6" spans="1:7" ht="48.75" customHeight="1" x14ac:dyDescent="0.3">
      <c r="A6" s="204"/>
      <c r="B6" s="202"/>
      <c r="C6" s="202"/>
      <c r="D6" s="202"/>
      <c r="E6" s="202"/>
      <c r="F6" s="202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9" t="s">
        <v>497</v>
      </c>
      <c r="B32" s="199"/>
      <c r="C32" s="199"/>
      <c r="D32" s="199"/>
      <c r="E32" s="199"/>
      <c r="F32" s="199"/>
      <c r="G32" s="199"/>
    </row>
    <row r="33" spans="1:7" x14ac:dyDescent="0.3">
      <c r="A33" s="199" t="s">
        <v>498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05" t="s">
        <v>503</v>
      </c>
      <c r="B1" s="205"/>
      <c r="C1" s="205"/>
      <c r="D1" s="205"/>
      <c r="E1" s="205"/>
      <c r="F1" s="205"/>
    </row>
    <row r="2" spans="1:6" ht="20.100000000000001" customHeight="1" x14ac:dyDescent="0.3">
      <c r="A2" s="110" t="str">
        <f>'Formato 1'!A2</f>
        <v>MUNICIPIO DE YURIRIA,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9" t="s">
        <v>122</v>
      </c>
      <c r="B1" s="170"/>
      <c r="C1" s="170"/>
      <c r="D1" s="170"/>
      <c r="E1" s="170"/>
      <c r="F1" s="170"/>
      <c r="G1" s="170"/>
      <c r="H1" s="171"/>
    </row>
    <row r="2" spans="1:8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30 de junio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802045.68</v>
      </c>
      <c r="E8" s="4">
        <f t="shared" si="0"/>
        <v>0</v>
      </c>
      <c r="F8" s="4">
        <f t="shared" si="0"/>
        <v>-802045.68</v>
      </c>
      <c r="G8" s="4">
        <f t="shared" si="0"/>
        <v>290624.89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802045.68</v>
      </c>
      <c r="E9" s="47">
        <f t="shared" si="1"/>
        <v>0</v>
      </c>
      <c r="F9" s="47">
        <f t="shared" si="1"/>
        <v>-802045.68</v>
      </c>
      <c r="G9" s="47">
        <f t="shared" si="1"/>
        <v>290624.89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802045.68</v>
      </c>
      <c r="E10" s="106">
        <v>0</v>
      </c>
      <c r="F10" s="106">
        <v>-802045.68</v>
      </c>
      <c r="G10" s="106">
        <v>290624.89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26098408.850000001</v>
      </c>
      <c r="C18" s="108"/>
      <c r="D18" s="108"/>
      <c r="E18" s="108"/>
      <c r="F18" s="4">
        <v>19370187.43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802045.68</v>
      </c>
      <c r="E20" s="4">
        <f t="shared" si="3"/>
        <v>0</v>
      </c>
      <c r="F20" s="4">
        <f t="shared" si="3"/>
        <v>18568141.75</v>
      </c>
      <c r="G20" s="4">
        <f t="shared" si="3"/>
        <v>290624.89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72" t="s">
        <v>151</v>
      </c>
      <c r="B33" s="172"/>
      <c r="C33" s="172"/>
      <c r="D33" s="172"/>
      <c r="E33" s="172"/>
      <c r="F33" s="172"/>
      <c r="G33" s="172"/>
      <c r="H33" s="172"/>
    </row>
    <row r="34" spans="1:8" ht="14.4" customHeight="1" x14ac:dyDescent="0.3">
      <c r="A34" s="172"/>
      <c r="B34" s="172"/>
      <c r="C34" s="172"/>
      <c r="D34" s="172"/>
      <c r="E34" s="172"/>
      <c r="F34" s="172"/>
      <c r="G34" s="172"/>
      <c r="H34" s="172"/>
    </row>
    <row r="35" spans="1:8" ht="14.4" customHeight="1" x14ac:dyDescent="0.3">
      <c r="A35" s="172"/>
      <c r="B35" s="172"/>
      <c r="C35" s="172"/>
      <c r="D35" s="172"/>
      <c r="E35" s="172"/>
      <c r="F35" s="172"/>
      <c r="G35" s="172"/>
      <c r="H35" s="172"/>
    </row>
    <row r="36" spans="1:8" ht="14.4" customHeight="1" x14ac:dyDescent="0.3">
      <c r="A36" s="172"/>
      <c r="B36" s="172"/>
      <c r="C36" s="172"/>
      <c r="D36" s="172"/>
      <c r="E36" s="172"/>
      <c r="F36" s="172"/>
      <c r="G36" s="172"/>
      <c r="H36" s="172"/>
    </row>
    <row r="37" spans="1:8" ht="14.4" customHeight="1" x14ac:dyDescent="0.3">
      <c r="A37" s="172"/>
      <c r="B37" s="172"/>
      <c r="C37" s="172"/>
      <c r="D37" s="172"/>
      <c r="E37" s="172"/>
      <c r="F37" s="172"/>
      <c r="G37" s="172"/>
      <c r="H37" s="172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F19" sqref="F19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9" t="s">
        <v>162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594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589</v>
      </c>
      <c r="J6" s="1" t="s">
        <v>590</v>
      </c>
      <c r="K6" s="1" t="s">
        <v>591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C54" sqref="C5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9" t="s">
        <v>183</v>
      </c>
      <c r="B1" s="170"/>
      <c r="C1" s="170"/>
      <c r="D1" s="171"/>
    </row>
    <row r="2" spans="1:4" x14ac:dyDescent="0.3">
      <c r="A2" s="110" t="str">
        <f>'Formato 1'!A2</f>
        <v>MUNICIPIO DE YURIRIA, GTO.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30 de junio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208306024.70999998</v>
      </c>
      <c r="D8" s="14">
        <f>SUM(D9:D11)</f>
        <v>204798582.14999998</v>
      </c>
    </row>
    <row r="9" spans="1:4" x14ac:dyDescent="0.3">
      <c r="A9" s="58" t="s">
        <v>189</v>
      </c>
      <c r="B9" s="163">
        <v>225086354.61000001</v>
      </c>
      <c r="C9" s="163">
        <v>154295889.81999999</v>
      </c>
      <c r="D9" s="163">
        <v>150788447.25999999</v>
      </c>
    </row>
    <row r="10" spans="1:4" x14ac:dyDescent="0.3">
      <c r="A10" s="58" t="s">
        <v>190</v>
      </c>
      <c r="B10" s="163">
        <v>122686747.84</v>
      </c>
      <c r="C10" s="163">
        <v>63812180.57</v>
      </c>
      <c r="D10" s="163">
        <v>63812180.57</v>
      </c>
    </row>
    <row r="11" spans="1:4" x14ac:dyDescent="0.3">
      <c r="A11" s="58" t="s">
        <v>191</v>
      </c>
      <c r="B11" s="164">
        <v>-10604091.359999999</v>
      </c>
      <c r="C11" s="164">
        <v>-9802045.6799999997</v>
      </c>
      <c r="D11" s="164">
        <v>-9802045.6799999997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179910885.09</v>
      </c>
      <c r="D13" s="14">
        <f>D14+D15</f>
        <v>174701404.08999997</v>
      </c>
    </row>
    <row r="14" spans="1:4" x14ac:dyDescent="0.3">
      <c r="A14" s="58" t="s">
        <v>193</v>
      </c>
      <c r="B14" s="94">
        <v>174472753.84999999</v>
      </c>
      <c r="C14" s="94">
        <v>86445589.120000005</v>
      </c>
      <c r="D14" s="94">
        <v>84944312.879999995</v>
      </c>
    </row>
    <row r="15" spans="1:4" x14ac:dyDescent="0.3">
      <c r="A15" s="58" t="s">
        <v>194</v>
      </c>
      <c r="B15" s="94">
        <v>162696257.24000001</v>
      </c>
      <c r="C15" s="94">
        <v>93465295.969999999</v>
      </c>
      <c r="D15" s="94">
        <v>89757091.209999993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45608929.670000002</v>
      </c>
      <c r="D17" s="14">
        <f>D18+D19</f>
        <v>43942979.659999996</v>
      </c>
    </row>
    <row r="18" spans="1:4" x14ac:dyDescent="0.3">
      <c r="A18" s="58" t="s">
        <v>196</v>
      </c>
      <c r="B18" s="16">
        <v>0</v>
      </c>
      <c r="C18" s="47">
        <v>41617491.810000002</v>
      </c>
      <c r="D18" s="47">
        <v>39951541.799999997</v>
      </c>
    </row>
    <row r="19" spans="1:4" x14ac:dyDescent="0.3">
      <c r="A19" s="58" t="s">
        <v>197</v>
      </c>
      <c r="B19" s="16">
        <v>0</v>
      </c>
      <c r="C19" s="47">
        <v>3991437.86</v>
      </c>
      <c r="D19" s="47">
        <v>3991437.86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74004069.289999977</v>
      </c>
      <c r="D21" s="14">
        <f>D8-D13+D17</f>
        <v>74040157.719999999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83806114.969999969</v>
      </c>
      <c r="D23" s="14">
        <f>D21-D11</f>
        <v>83842203.400000006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38197185.299999967</v>
      </c>
      <c r="D25" s="14">
        <f>D23-D17</f>
        <v>39899223.74000001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599324.89</v>
      </c>
      <c r="D29" s="4">
        <f>D30+D31</f>
        <v>599324.89</v>
      </c>
    </row>
    <row r="30" spans="1:4" x14ac:dyDescent="0.3">
      <c r="A30" s="58" t="s">
        <v>205</v>
      </c>
      <c r="B30" s="47">
        <v>200000</v>
      </c>
      <c r="C30" s="47">
        <v>599324.89</v>
      </c>
      <c r="D30" s="47">
        <v>599324.89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38796510.189999968</v>
      </c>
      <c r="D33" s="4">
        <f>D25+D29</f>
        <v>40498548.63000001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9802045.6799999997</v>
      </c>
      <c r="D40" s="4">
        <f>D41+D42</f>
        <v>9802045.6799999997</v>
      </c>
    </row>
    <row r="41" spans="1:4" x14ac:dyDescent="0.3">
      <c r="A41" s="58" t="s">
        <v>213</v>
      </c>
      <c r="B41" s="47">
        <v>10604091.359999999</v>
      </c>
      <c r="C41" s="47">
        <v>9802045.6799999997</v>
      </c>
      <c r="D41" s="47">
        <v>9802045.6799999997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-9802045.6799999997</v>
      </c>
      <c r="D44" s="4">
        <f>D37-D40</f>
        <v>-9802045.6799999997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154295889.81999999</v>
      </c>
      <c r="D48" s="96">
        <f>D9</f>
        <v>150788447.25999999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-9802045.6799999997</v>
      </c>
      <c r="D49" s="4">
        <f>D50-D51</f>
        <v>-9802045.6799999997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47">
        <v>10604091.359999999</v>
      </c>
      <c r="C51" s="47">
        <v>9802045.6799999997</v>
      </c>
      <c r="D51" s="47">
        <v>9802045.6799999997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86445589.120000005</v>
      </c>
      <c r="D53" s="47">
        <f>D14</f>
        <v>84944312.879999995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41617491.810000002</v>
      </c>
      <c r="D55" s="47">
        <f>D18</f>
        <v>39951541.799999997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99665746.829999983</v>
      </c>
      <c r="D57" s="4">
        <f>D48+D49-D53+D55</f>
        <v>95993630.499999985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109467792.50999999</v>
      </c>
      <c r="D59" s="4">
        <f>D57-D49</f>
        <v>105795676.17999998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63812180.57</v>
      </c>
      <c r="D63" s="98">
        <f>D10</f>
        <v>63812180.57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93465295.969999999</v>
      </c>
      <c r="D68" s="94">
        <f>D15</f>
        <v>89757091.209999993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3991437.86</v>
      </c>
      <c r="D70" s="94">
        <f>D19</f>
        <v>3991437.86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-25661677.539999999</v>
      </c>
      <c r="D72" s="14">
        <f>D63+D64-D68+D70</f>
        <v>-21953472.779999994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-25661677.539999999</v>
      </c>
      <c r="D74" s="14">
        <f>D72-D64</f>
        <v>-21953472.779999994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9 B63:D74 B12:D13 B16:D17 B20:D25 B18:B19 B32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9" t="s">
        <v>224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junio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3" t="s">
        <v>226</v>
      </c>
      <c r="B6" s="175" t="s">
        <v>227</v>
      </c>
      <c r="C6" s="175"/>
      <c r="D6" s="175"/>
      <c r="E6" s="175"/>
      <c r="F6" s="175"/>
      <c r="G6" s="175" t="s">
        <v>228</v>
      </c>
    </row>
    <row r="7" spans="1:7" ht="28.8" x14ac:dyDescent="0.3">
      <c r="A7" s="174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5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15719384.460000001</v>
      </c>
      <c r="C9" s="47">
        <v>1476242.2</v>
      </c>
      <c r="D9" s="47">
        <v>17195626.66</v>
      </c>
      <c r="E9" s="47">
        <v>14643947.5</v>
      </c>
      <c r="F9" s="47">
        <v>14643947.43</v>
      </c>
      <c r="G9" s="47">
        <v>-1075437.0300000012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58" t="s">
        <v>237</v>
      </c>
      <c r="B12" s="47">
        <v>29021004.27</v>
      </c>
      <c r="C12" s="47">
        <v>1000000</v>
      </c>
      <c r="D12" s="47">
        <v>30021004.27</v>
      </c>
      <c r="E12" s="47">
        <v>18759062.219999999</v>
      </c>
      <c r="F12" s="47">
        <v>15251619.810000001</v>
      </c>
      <c r="G12" s="47">
        <v>-13769384.459999999</v>
      </c>
    </row>
    <row r="13" spans="1:7" x14ac:dyDescent="0.3">
      <c r="A13" s="58" t="s">
        <v>238</v>
      </c>
      <c r="B13" s="47">
        <v>4201249.88</v>
      </c>
      <c r="C13" s="47">
        <v>0</v>
      </c>
      <c r="D13" s="47">
        <v>4201249.88</v>
      </c>
      <c r="E13" s="47">
        <v>1894264.29</v>
      </c>
      <c r="F13" s="47">
        <v>1894264.21</v>
      </c>
      <c r="G13" s="47">
        <v>-2306985.67</v>
      </c>
    </row>
    <row r="14" spans="1:7" x14ac:dyDescent="0.3">
      <c r="A14" s="58" t="s">
        <v>239</v>
      </c>
      <c r="B14" s="47">
        <v>1745921.94</v>
      </c>
      <c r="C14" s="47">
        <v>0</v>
      </c>
      <c r="D14" s="47">
        <v>1745921.94</v>
      </c>
      <c r="E14" s="47">
        <v>580405.4</v>
      </c>
      <c r="F14" s="47">
        <v>580405.4</v>
      </c>
      <c r="G14" s="47">
        <v>-1165516.54</v>
      </c>
    </row>
    <row r="15" spans="1:7" x14ac:dyDescent="0.3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92" t="s">
        <v>241</v>
      </c>
      <c r="B16" s="47">
        <f t="shared" ref="B16:G16" si="0">SUM(B17:B27)</f>
        <v>131856063.92</v>
      </c>
      <c r="C16" s="47">
        <f t="shared" si="0"/>
        <v>4588499.1099999994</v>
      </c>
      <c r="D16" s="47">
        <f t="shared" si="0"/>
        <v>136444563.03</v>
      </c>
      <c r="E16" s="47">
        <f t="shared" si="0"/>
        <v>68423871.310000002</v>
      </c>
      <c r="F16" s="47">
        <f t="shared" si="0"/>
        <v>68423871.310000002</v>
      </c>
      <c r="G16" s="47">
        <f t="shared" si="0"/>
        <v>-63432192.609999999</v>
      </c>
    </row>
    <row r="17" spans="1:7" x14ac:dyDescent="0.3">
      <c r="A17" s="77" t="s">
        <v>242</v>
      </c>
      <c r="B17" s="47">
        <v>75992766.950000003</v>
      </c>
      <c r="C17" s="47">
        <v>3233499.11</v>
      </c>
      <c r="D17" s="47">
        <v>79226266.060000002</v>
      </c>
      <c r="E17" s="47">
        <v>40290845.979999997</v>
      </c>
      <c r="F17" s="47">
        <v>40290845.990000002</v>
      </c>
      <c r="G17" s="47">
        <v>-35701920.960000001</v>
      </c>
    </row>
    <row r="18" spans="1:7" x14ac:dyDescent="0.3">
      <c r="A18" s="77" t="s">
        <v>243</v>
      </c>
      <c r="B18" s="47">
        <v>37898549.549999997</v>
      </c>
      <c r="C18" s="47">
        <v>1250000</v>
      </c>
      <c r="D18" s="47">
        <v>39148549.549999997</v>
      </c>
      <c r="E18" s="47">
        <v>20368411.050000001</v>
      </c>
      <c r="F18" s="47">
        <v>20368411.010000002</v>
      </c>
      <c r="G18" s="47">
        <v>-17530138.539999995</v>
      </c>
    </row>
    <row r="19" spans="1:7" x14ac:dyDescent="0.3">
      <c r="A19" s="77" t="s">
        <v>244</v>
      </c>
      <c r="B19" s="47">
        <v>5666284.7199999997</v>
      </c>
      <c r="C19" s="47">
        <v>0</v>
      </c>
      <c r="D19" s="47">
        <v>5666284.7199999997</v>
      </c>
      <c r="E19" s="47">
        <v>2085740.81</v>
      </c>
      <c r="F19" s="47">
        <v>2085740.81</v>
      </c>
      <c r="G19" s="47">
        <v>-3580543.9099999997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247</v>
      </c>
      <c r="B22" s="47">
        <v>3299904.98</v>
      </c>
      <c r="C22" s="47">
        <v>0</v>
      </c>
      <c r="D22" s="47">
        <v>3299904.98</v>
      </c>
      <c r="E22" s="47">
        <v>1544891.16</v>
      </c>
      <c r="F22" s="47">
        <v>1544891.19</v>
      </c>
      <c r="G22" s="47">
        <v>-1755013.79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250</v>
      </c>
      <c r="B25" s="47">
        <v>2050787.52</v>
      </c>
      <c r="C25" s="47">
        <v>0</v>
      </c>
      <c r="D25" s="47">
        <v>2050787.52</v>
      </c>
      <c r="E25" s="47">
        <v>972624.31</v>
      </c>
      <c r="F25" s="47">
        <v>972624.31</v>
      </c>
      <c r="G25" s="47">
        <v>-1078163.21</v>
      </c>
    </row>
    <row r="26" spans="1:7" x14ac:dyDescent="0.3">
      <c r="A26" s="77" t="s">
        <v>251</v>
      </c>
      <c r="B26" s="47">
        <v>6947770.2000000002</v>
      </c>
      <c r="C26" s="47">
        <v>105000</v>
      </c>
      <c r="D26" s="47">
        <v>7052770.2000000002</v>
      </c>
      <c r="E26" s="47">
        <v>3161358</v>
      </c>
      <c r="F26" s="47">
        <v>3161358</v>
      </c>
      <c r="G26" s="47">
        <v>-3786412.2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253</v>
      </c>
      <c r="B28" s="47">
        <f t="shared" ref="B28:G28" si="1">SUM(B29:B33)</f>
        <v>2186407.8000000003</v>
      </c>
      <c r="C28" s="47">
        <f t="shared" si="1"/>
        <v>258616.46999999997</v>
      </c>
      <c r="D28" s="47">
        <f t="shared" si="1"/>
        <v>2445024.27</v>
      </c>
      <c r="E28" s="47">
        <f t="shared" si="1"/>
        <v>1084117.5900000001</v>
      </c>
      <c r="F28" s="47">
        <f t="shared" si="1"/>
        <v>1084117.5900000001</v>
      </c>
      <c r="G28" s="47">
        <f t="shared" si="1"/>
        <v>-1102290.21</v>
      </c>
    </row>
    <row r="29" spans="1:7" x14ac:dyDescent="0.3">
      <c r="A29" s="77" t="s">
        <v>254</v>
      </c>
      <c r="B29" s="47">
        <v>15075.01</v>
      </c>
      <c r="C29" s="47">
        <v>0</v>
      </c>
      <c r="D29" s="47">
        <v>15075.01</v>
      </c>
      <c r="E29" s="47">
        <v>2687.78</v>
      </c>
      <c r="F29" s="47">
        <v>2687.78</v>
      </c>
      <c r="G29" s="47">
        <v>-12387.23</v>
      </c>
    </row>
    <row r="30" spans="1:7" x14ac:dyDescent="0.3">
      <c r="A30" s="77" t="s">
        <v>255</v>
      </c>
      <c r="B30" s="47">
        <v>145289.63</v>
      </c>
      <c r="C30" s="47">
        <v>23025.25</v>
      </c>
      <c r="D30" s="47">
        <v>168314.88</v>
      </c>
      <c r="E30" s="47">
        <v>88415.82</v>
      </c>
      <c r="F30" s="47">
        <v>88415.82</v>
      </c>
      <c r="G30" s="47">
        <v>-56873.81</v>
      </c>
    </row>
    <row r="31" spans="1:7" x14ac:dyDescent="0.3">
      <c r="A31" s="77" t="s">
        <v>256</v>
      </c>
      <c r="B31" s="47">
        <v>1460150.5</v>
      </c>
      <c r="C31" s="47">
        <v>-104383.25</v>
      </c>
      <c r="D31" s="47">
        <v>1355767.25</v>
      </c>
      <c r="E31" s="47">
        <v>674746.18</v>
      </c>
      <c r="F31" s="47">
        <v>674746.18</v>
      </c>
      <c r="G31" s="47">
        <v>-785404.32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258</v>
      </c>
      <c r="B33" s="47">
        <v>565892.66</v>
      </c>
      <c r="C33" s="47">
        <v>339974.47</v>
      </c>
      <c r="D33" s="47">
        <v>905867.13</v>
      </c>
      <c r="E33" s="47">
        <v>318267.81</v>
      </c>
      <c r="F33" s="47">
        <v>318267.81</v>
      </c>
      <c r="G33" s="47">
        <v>-247624.85000000003</v>
      </c>
    </row>
    <row r="34" spans="1:7" ht="14.4" customHeight="1" x14ac:dyDescent="0.3">
      <c r="A34" s="58" t="s">
        <v>259</v>
      </c>
      <c r="B34" s="47">
        <v>40356322.340000004</v>
      </c>
      <c r="C34" s="47">
        <v>12600000</v>
      </c>
      <c r="D34" s="47">
        <v>52956322.340000004</v>
      </c>
      <c r="E34" s="47">
        <v>48760822.789999999</v>
      </c>
      <c r="F34" s="47">
        <v>48760822.789999999</v>
      </c>
      <c r="G34" s="47">
        <v>8404500.4499999955</v>
      </c>
    </row>
    <row r="35" spans="1:7" ht="14.4" customHeight="1" x14ac:dyDescent="0.3">
      <c r="A35" s="58" t="s">
        <v>260</v>
      </c>
      <c r="B35" s="47">
        <f t="shared" ref="B35:G35" si="2">B36</f>
        <v>0</v>
      </c>
      <c r="C35" s="47">
        <f t="shared" si="2"/>
        <v>0</v>
      </c>
      <c r="D35" s="47">
        <f t="shared" si="2"/>
        <v>0</v>
      </c>
      <c r="E35" s="47">
        <f t="shared" si="2"/>
        <v>0</v>
      </c>
      <c r="F35" s="47">
        <f t="shared" si="2"/>
        <v>0</v>
      </c>
      <c r="G35" s="47">
        <f t="shared" si="2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3">B38+B39</f>
        <v>0</v>
      </c>
      <c r="C37" s="47">
        <f t="shared" si="3"/>
        <v>0</v>
      </c>
      <c r="D37" s="47">
        <f t="shared" si="3"/>
        <v>0</v>
      </c>
      <c r="E37" s="47">
        <f t="shared" si="3"/>
        <v>0</v>
      </c>
      <c r="F37" s="47">
        <f t="shared" si="3"/>
        <v>0</v>
      </c>
      <c r="G37" s="47">
        <f t="shared" si="3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4">SUM(B9,B10,B11,B12,B13,B14,B15,B16,B28,B34,B35,B37)</f>
        <v>225086354.61000001</v>
      </c>
      <c r="C41" s="4">
        <f t="shared" si="4"/>
        <v>19923357.780000001</v>
      </c>
      <c r="D41" s="4">
        <f t="shared" si="4"/>
        <v>245009712.39000002</v>
      </c>
      <c r="E41" s="4">
        <f t="shared" si="4"/>
        <v>154146491.09999999</v>
      </c>
      <c r="F41" s="4">
        <f t="shared" si="4"/>
        <v>150639048.53999999</v>
      </c>
      <c r="G41" s="4">
        <f t="shared" si="4"/>
        <v>-74447306.069999993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5">SUM(B46:B53)</f>
        <v>122686747.84</v>
      </c>
      <c r="C45" s="47">
        <f t="shared" si="5"/>
        <v>-5995172.8399999999</v>
      </c>
      <c r="D45" s="47">
        <f t="shared" si="5"/>
        <v>116691575</v>
      </c>
      <c r="E45" s="47">
        <f t="shared" si="5"/>
        <v>63812180.57</v>
      </c>
      <c r="F45" s="47">
        <f t="shared" si="5"/>
        <v>63812180.57</v>
      </c>
      <c r="G45" s="47">
        <f t="shared" si="5"/>
        <v>-58874567.269999996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271</v>
      </c>
      <c r="B48" s="47">
        <v>59097740.799999997</v>
      </c>
      <c r="C48" s="47">
        <v>-5066265.8</v>
      </c>
      <c r="D48" s="47">
        <v>54031475</v>
      </c>
      <c r="E48" s="47">
        <v>32482041.100000001</v>
      </c>
      <c r="F48" s="47">
        <v>32482041.100000001</v>
      </c>
      <c r="G48" s="47">
        <v>-26615699.699999996</v>
      </c>
    </row>
    <row r="49" spans="1:7" ht="28.8" x14ac:dyDescent="0.3">
      <c r="A49" s="80" t="s">
        <v>272</v>
      </c>
      <c r="B49" s="47">
        <v>63589007.039999999</v>
      </c>
      <c r="C49" s="47">
        <v>-928907.04</v>
      </c>
      <c r="D49" s="47">
        <v>62660100</v>
      </c>
      <c r="E49" s="47">
        <v>31330139.469999999</v>
      </c>
      <c r="F49" s="47">
        <v>31330139.469999999</v>
      </c>
      <c r="G49" s="47">
        <v>-32258867.57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3">
      <c r="A54" s="58" t="s">
        <v>277</v>
      </c>
      <c r="B54" s="47">
        <f t="shared" ref="B54:G54" si="6">SUM(B55:B58)</f>
        <v>0</v>
      </c>
      <c r="C54" s="47">
        <f t="shared" si="6"/>
        <v>0</v>
      </c>
      <c r="D54" s="47">
        <f t="shared" si="6"/>
        <v>0</v>
      </c>
      <c r="E54" s="47">
        <f t="shared" si="6"/>
        <v>0</v>
      </c>
      <c r="F54" s="47">
        <f t="shared" si="6"/>
        <v>0</v>
      </c>
      <c r="G54" s="47">
        <f t="shared" si="6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7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7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7"/>
        <v>0</v>
      </c>
    </row>
    <row r="59" spans="1:7" x14ac:dyDescent="0.3">
      <c r="A59" s="58" t="s">
        <v>282</v>
      </c>
      <c r="B59" s="47">
        <f t="shared" ref="B59:G59" si="8">SUM(B60:B61)</f>
        <v>0</v>
      </c>
      <c r="C59" s="47">
        <f t="shared" si="8"/>
        <v>0</v>
      </c>
      <c r="D59" s="47">
        <f t="shared" si="8"/>
        <v>0</v>
      </c>
      <c r="E59" s="47">
        <f t="shared" si="8"/>
        <v>0</v>
      </c>
      <c r="F59" s="47">
        <f t="shared" si="8"/>
        <v>0</v>
      </c>
      <c r="G59" s="47">
        <f t="shared" si="8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9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9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9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0">B45+B54+B59+B62+B63</f>
        <v>122686747.84</v>
      </c>
      <c r="C65" s="4">
        <f t="shared" si="10"/>
        <v>-5995172.8399999999</v>
      </c>
      <c r="D65" s="4">
        <f t="shared" si="10"/>
        <v>116691575</v>
      </c>
      <c r="E65" s="4">
        <f t="shared" si="10"/>
        <v>63812180.57</v>
      </c>
      <c r="F65" s="4">
        <f t="shared" si="10"/>
        <v>63812180.57</v>
      </c>
      <c r="G65" s="4">
        <f t="shared" si="10"/>
        <v>-58874567.269999996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1">B68</f>
        <v>0</v>
      </c>
      <c r="C67" s="4">
        <f t="shared" si="11"/>
        <v>10003691.119999999</v>
      </c>
      <c r="D67" s="4">
        <f t="shared" si="11"/>
        <v>10003691.119999999</v>
      </c>
      <c r="E67" s="4">
        <f t="shared" si="11"/>
        <v>0</v>
      </c>
      <c r="F67" s="4">
        <f t="shared" si="11"/>
        <v>0</v>
      </c>
      <c r="G67" s="4">
        <f t="shared" si="11"/>
        <v>0</v>
      </c>
    </row>
    <row r="68" spans="1:7" x14ac:dyDescent="0.3">
      <c r="A68" s="58" t="s">
        <v>289</v>
      </c>
      <c r="B68" s="47">
        <v>0</v>
      </c>
      <c r="C68" s="47">
        <v>10003691.119999999</v>
      </c>
      <c r="D68" s="47">
        <v>10003691.119999999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2">B41+B65+B67</f>
        <v>347773102.45000005</v>
      </c>
      <c r="C70" s="4">
        <f t="shared" si="12"/>
        <v>23931876.060000002</v>
      </c>
      <c r="D70" s="4">
        <f t="shared" si="12"/>
        <v>371704978.50999999</v>
      </c>
      <c r="E70" s="4">
        <f t="shared" si="12"/>
        <v>217958671.66999999</v>
      </c>
      <c r="F70" s="4">
        <f t="shared" si="12"/>
        <v>214451229.10999998</v>
      </c>
      <c r="G70" s="4">
        <f t="shared" si="12"/>
        <v>-133321873.33999999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10003691.119999999</v>
      </c>
      <c r="D73" s="47">
        <v>10003691.119999999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3">B73+B74</f>
        <v>0</v>
      </c>
      <c r="C75" s="4">
        <f t="shared" si="13"/>
        <v>10003691.119999999</v>
      </c>
      <c r="D75" s="4">
        <f t="shared" si="13"/>
        <v>10003691.119999999</v>
      </c>
      <c r="E75" s="4">
        <f t="shared" si="13"/>
        <v>0</v>
      </c>
      <c r="F75" s="4">
        <f t="shared" si="13"/>
        <v>0</v>
      </c>
      <c r="G75" s="4">
        <f t="shared" si="13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scale="55" orientation="landscape" r:id="rId1"/>
  <ignoredErrors>
    <ignoredError sqref="B16:F16 B35:F45 B60:F67 G60:G76 G55:G58 G38:G45 B54:F58 B69:F72 B68 E68:F68 B74:F75 B73 E73:F73" unlockedFormula="1"/>
    <ignoredError sqref="B28:F28 B59:F59" formulaRange="1" unlockedFormula="1"/>
    <ignoredError sqref="G59 G54 G16 G28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2" zoomScale="75" zoomScaleNormal="75" workbookViewId="0">
      <selection activeCell="D111" sqref="D11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78" t="s">
        <v>295</v>
      </c>
      <c r="B1" s="170"/>
      <c r="C1" s="170"/>
      <c r="D1" s="170"/>
      <c r="E1" s="170"/>
      <c r="F1" s="170"/>
      <c r="G1" s="171"/>
    </row>
    <row r="2" spans="1:7" x14ac:dyDescent="0.3">
      <c r="A2" s="125" t="str">
        <f>'Formato 1'!A2</f>
        <v>MUNICIPIO DE YURIRIA,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junio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6" t="s">
        <v>4</v>
      </c>
      <c r="B7" s="176" t="s">
        <v>298</v>
      </c>
      <c r="C7" s="176"/>
      <c r="D7" s="176"/>
      <c r="E7" s="176"/>
      <c r="F7" s="176"/>
      <c r="G7" s="177" t="s">
        <v>299</v>
      </c>
    </row>
    <row r="8" spans="1:7" ht="28.8" x14ac:dyDescent="0.3">
      <c r="A8" s="176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6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34335143.979999997</v>
      </c>
      <c r="D9" s="83">
        <f t="shared" si="0"/>
        <v>219411989.19</v>
      </c>
      <c r="E9" s="83">
        <f t="shared" si="0"/>
        <v>96247634.800000012</v>
      </c>
      <c r="F9" s="83">
        <f t="shared" si="0"/>
        <v>94746358.560000002</v>
      </c>
      <c r="G9" s="83">
        <f t="shared" si="0"/>
        <v>123164354.39000002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7471656.1400000006</v>
      </c>
      <c r="D10" s="83">
        <f t="shared" si="1"/>
        <v>111399122.46000001</v>
      </c>
      <c r="E10" s="83">
        <f t="shared" si="1"/>
        <v>44367950.219999999</v>
      </c>
      <c r="F10" s="83">
        <f t="shared" si="1"/>
        <v>44231061.07</v>
      </c>
      <c r="G10" s="83">
        <f t="shared" si="1"/>
        <v>67031172.240000002</v>
      </c>
    </row>
    <row r="11" spans="1:7" x14ac:dyDescent="0.3">
      <c r="A11" s="85" t="s">
        <v>306</v>
      </c>
      <c r="B11" s="75">
        <v>63871122.780000001</v>
      </c>
      <c r="C11" s="75">
        <v>-1415336.4</v>
      </c>
      <c r="D11" s="75">
        <v>62455786.380000003</v>
      </c>
      <c r="E11" s="75">
        <v>25628795.600000001</v>
      </c>
      <c r="F11" s="75">
        <v>25628795.600000001</v>
      </c>
      <c r="G11" s="75">
        <v>36826990.780000001</v>
      </c>
    </row>
    <row r="12" spans="1:7" x14ac:dyDescent="0.3">
      <c r="A12" s="85" t="s">
        <v>307</v>
      </c>
      <c r="B12" s="75">
        <v>7281100</v>
      </c>
      <c r="C12" s="75">
        <v>-156984.76999999999</v>
      </c>
      <c r="D12" s="75">
        <v>7124115.2300000004</v>
      </c>
      <c r="E12" s="75">
        <v>4383333.63</v>
      </c>
      <c r="F12" s="75">
        <v>4383333.63</v>
      </c>
      <c r="G12" s="75">
        <v>2740781.6000000006</v>
      </c>
    </row>
    <row r="13" spans="1:7" x14ac:dyDescent="0.3">
      <c r="A13" s="85" t="s">
        <v>308</v>
      </c>
      <c r="B13" s="75">
        <v>2430660.62</v>
      </c>
      <c r="C13" s="75">
        <v>9780550.0800000001</v>
      </c>
      <c r="D13" s="75">
        <v>12211210.699999999</v>
      </c>
      <c r="E13" s="75">
        <v>1220290.19</v>
      </c>
      <c r="F13" s="75">
        <v>1214442.8500000001</v>
      </c>
      <c r="G13" s="75">
        <v>10990920.51</v>
      </c>
    </row>
    <row r="14" spans="1:7" x14ac:dyDescent="0.3">
      <c r="A14" s="85" t="s">
        <v>309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85" t="s">
        <v>310</v>
      </c>
      <c r="B15" s="75">
        <v>30344582.920000002</v>
      </c>
      <c r="C15" s="75">
        <v>-736572.77</v>
      </c>
      <c r="D15" s="75">
        <v>29608010.150000002</v>
      </c>
      <c r="E15" s="75">
        <v>13135530.800000001</v>
      </c>
      <c r="F15" s="75">
        <v>13004488.99</v>
      </c>
      <c r="G15" s="75">
        <v>16472479.350000001</v>
      </c>
    </row>
    <row r="16" spans="1:7" x14ac:dyDescent="0.3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84" t="s">
        <v>313</v>
      </c>
      <c r="B18" s="83">
        <f t="shared" ref="B18:G18" si="2">SUM(B19:B27)</f>
        <v>26788957.32</v>
      </c>
      <c r="C18" s="83">
        <f t="shared" si="2"/>
        <v>7238628.1099999994</v>
      </c>
      <c r="D18" s="83">
        <f t="shared" si="2"/>
        <v>34027585.43</v>
      </c>
      <c r="E18" s="83">
        <f t="shared" si="2"/>
        <v>14771558.040000001</v>
      </c>
      <c r="F18" s="83">
        <f t="shared" si="2"/>
        <v>14673640.819999998</v>
      </c>
      <c r="G18" s="83">
        <f t="shared" si="2"/>
        <v>19256027.390000001</v>
      </c>
    </row>
    <row r="19" spans="1:7" x14ac:dyDescent="0.3">
      <c r="A19" s="85" t="s">
        <v>314</v>
      </c>
      <c r="B19" s="75">
        <v>2210049.35</v>
      </c>
      <c r="C19" s="75">
        <v>-153056.82</v>
      </c>
      <c r="D19" s="75">
        <v>2056992.53</v>
      </c>
      <c r="E19" s="75">
        <v>524364.86</v>
      </c>
      <c r="F19" s="75">
        <v>518338.57</v>
      </c>
      <c r="G19" s="75">
        <v>1532627.67</v>
      </c>
    </row>
    <row r="20" spans="1:7" x14ac:dyDescent="0.3">
      <c r="A20" s="85" t="s">
        <v>315</v>
      </c>
      <c r="B20" s="75">
        <v>544460.12</v>
      </c>
      <c r="C20" s="75">
        <v>-3582</v>
      </c>
      <c r="D20" s="75">
        <v>540878.12</v>
      </c>
      <c r="E20" s="75">
        <v>259894.98</v>
      </c>
      <c r="F20" s="75">
        <v>259894.98</v>
      </c>
      <c r="G20" s="75">
        <v>280983.14</v>
      </c>
    </row>
    <row r="21" spans="1:7" x14ac:dyDescent="0.3">
      <c r="A21" s="85" t="s">
        <v>316</v>
      </c>
      <c r="B21" s="75">
        <v>263000</v>
      </c>
      <c r="C21" s="75">
        <v>-15600</v>
      </c>
      <c r="D21" s="75">
        <v>247400</v>
      </c>
      <c r="E21" s="75">
        <v>69150</v>
      </c>
      <c r="F21" s="75">
        <v>45150</v>
      </c>
      <c r="G21" s="75">
        <v>178250</v>
      </c>
    </row>
    <row r="22" spans="1:7" x14ac:dyDescent="0.3">
      <c r="A22" s="85" t="s">
        <v>317</v>
      </c>
      <c r="B22" s="75">
        <v>2914393.53</v>
      </c>
      <c r="C22" s="75">
        <v>8135720.5099999998</v>
      </c>
      <c r="D22" s="75">
        <v>11050114.039999999</v>
      </c>
      <c r="E22" s="75">
        <v>4868856.2300000004</v>
      </c>
      <c r="F22" s="75">
        <v>4801565.3600000003</v>
      </c>
      <c r="G22" s="75">
        <v>6181257.8099999987</v>
      </c>
    </row>
    <row r="23" spans="1:7" x14ac:dyDescent="0.3">
      <c r="A23" s="85" t="s">
        <v>318</v>
      </c>
      <c r="B23" s="75">
        <v>857153.47</v>
      </c>
      <c r="C23" s="75">
        <v>107768</v>
      </c>
      <c r="D23" s="75">
        <v>964921.47</v>
      </c>
      <c r="E23" s="75">
        <v>258223.88</v>
      </c>
      <c r="F23" s="75">
        <v>257670.96</v>
      </c>
      <c r="G23" s="75">
        <v>706697.59</v>
      </c>
    </row>
    <row r="24" spans="1:7" x14ac:dyDescent="0.3">
      <c r="A24" s="85" t="s">
        <v>319</v>
      </c>
      <c r="B24" s="75">
        <v>14951200</v>
      </c>
      <c r="C24" s="75">
        <v>-402000</v>
      </c>
      <c r="D24" s="75">
        <v>14549200</v>
      </c>
      <c r="E24" s="75">
        <v>7407340.1500000004</v>
      </c>
      <c r="F24" s="75">
        <v>7407340.1500000004</v>
      </c>
      <c r="G24" s="75">
        <v>7141859.8499999996</v>
      </c>
    </row>
    <row r="25" spans="1:7" x14ac:dyDescent="0.3">
      <c r="A25" s="85" t="s">
        <v>320</v>
      </c>
      <c r="B25" s="75">
        <v>704482.51</v>
      </c>
      <c r="C25" s="75">
        <v>-153823.23000000001</v>
      </c>
      <c r="D25" s="75">
        <v>550659.28</v>
      </c>
      <c r="E25" s="75">
        <v>94306.29</v>
      </c>
      <c r="F25" s="75">
        <v>94306.29</v>
      </c>
      <c r="G25" s="75">
        <v>456352.99000000005</v>
      </c>
    </row>
    <row r="26" spans="1:7" x14ac:dyDescent="0.3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85" t="s">
        <v>322</v>
      </c>
      <c r="B27" s="75">
        <v>4344218.34</v>
      </c>
      <c r="C27" s="75">
        <v>-276798.34999999998</v>
      </c>
      <c r="D27" s="75">
        <v>4067419.9899999998</v>
      </c>
      <c r="E27" s="75">
        <v>1289421.6499999999</v>
      </c>
      <c r="F27" s="75">
        <v>1289374.51</v>
      </c>
      <c r="G27" s="75">
        <v>2777998.34</v>
      </c>
    </row>
    <row r="28" spans="1:7" x14ac:dyDescent="0.3">
      <c r="A28" s="84" t="s">
        <v>323</v>
      </c>
      <c r="B28" s="83">
        <f t="shared" ref="B28:G28" si="3">SUM(B29:B37)</f>
        <v>28568715.91</v>
      </c>
      <c r="C28" s="83">
        <f t="shared" si="3"/>
        <v>2077463.4199999997</v>
      </c>
      <c r="D28" s="83">
        <f t="shared" si="3"/>
        <v>30646179.329999998</v>
      </c>
      <c r="E28" s="83">
        <f t="shared" si="3"/>
        <v>14057101.709999999</v>
      </c>
      <c r="F28" s="83">
        <f t="shared" si="3"/>
        <v>13171659.280000001</v>
      </c>
      <c r="G28" s="83">
        <f t="shared" si="3"/>
        <v>16589077.619999999</v>
      </c>
    </row>
    <row r="29" spans="1:7" x14ac:dyDescent="0.3">
      <c r="A29" s="85" t="s">
        <v>324</v>
      </c>
      <c r="B29" s="75">
        <v>4558220.74</v>
      </c>
      <c r="C29" s="75">
        <v>1040166.47</v>
      </c>
      <c r="D29" s="75">
        <v>5598387.21</v>
      </c>
      <c r="E29" s="75">
        <v>2380452.98</v>
      </c>
      <c r="F29" s="75">
        <v>1972450.16</v>
      </c>
      <c r="G29" s="75">
        <v>3217934.23</v>
      </c>
    </row>
    <row r="30" spans="1:7" x14ac:dyDescent="0.3">
      <c r="A30" s="85" t="s">
        <v>325</v>
      </c>
      <c r="B30" s="75">
        <v>4662035.79</v>
      </c>
      <c r="C30" s="75">
        <v>-32020</v>
      </c>
      <c r="D30" s="75">
        <v>4630015.79</v>
      </c>
      <c r="E30" s="75">
        <v>1346778.73</v>
      </c>
      <c r="F30" s="75">
        <v>1310221.44</v>
      </c>
      <c r="G30" s="75">
        <v>3283237.06</v>
      </c>
    </row>
    <row r="31" spans="1:7" x14ac:dyDescent="0.3">
      <c r="A31" s="85" t="s">
        <v>326</v>
      </c>
      <c r="B31" s="75">
        <v>1498595.5</v>
      </c>
      <c r="C31" s="75">
        <v>100</v>
      </c>
      <c r="D31" s="75">
        <v>1498695.5</v>
      </c>
      <c r="E31" s="75">
        <v>557884.61</v>
      </c>
      <c r="F31" s="75">
        <v>557884.61</v>
      </c>
      <c r="G31" s="75">
        <v>940810.89</v>
      </c>
    </row>
    <row r="32" spans="1:7" x14ac:dyDescent="0.3">
      <c r="A32" s="85" t="s">
        <v>327</v>
      </c>
      <c r="B32" s="75">
        <v>205562.41</v>
      </c>
      <c r="C32" s="75">
        <v>7000</v>
      </c>
      <c r="D32" s="75">
        <v>212562.41</v>
      </c>
      <c r="E32" s="75">
        <v>34396.730000000003</v>
      </c>
      <c r="F32" s="75">
        <v>34396.730000000003</v>
      </c>
      <c r="G32" s="75">
        <v>178165.68</v>
      </c>
    </row>
    <row r="33" spans="1:7" ht="14.4" customHeight="1" x14ac:dyDescent="0.3">
      <c r="A33" s="85" t="s">
        <v>328</v>
      </c>
      <c r="B33" s="75">
        <v>2828564.05</v>
      </c>
      <c r="C33" s="75">
        <v>-163900</v>
      </c>
      <c r="D33" s="75">
        <v>2664664.0499999998</v>
      </c>
      <c r="E33" s="75">
        <v>528699.18000000005</v>
      </c>
      <c r="F33" s="75">
        <v>528699.18000000005</v>
      </c>
      <c r="G33" s="75">
        <v>2135964.8699999996</v>
      </c>
    </row>
    <row r="34" spans="1:7" ht="14.4" customHeight="1" x14ac:dyDescent="0.3">
      <c r="A34" s="85" t="s">
        <v>329</v>
      </c>
      <c r="B34" s="75">
        <v>1561629.69</v>
      </c>
      <c r="C34" s="75">
        <v>-242800</v>
      </c>
      <c r="D34" s="75">
        <v>1318829.69</v>
      </c>
      <c r="E34" s="75">
        <v>43088.2</v>
      </c>
      <c r="F34" s="75">
        <v>43088.2</v>
      </c>
      <c r="G34" s="75">
        <v>1275741.49</v>
      </c>
    </row>
    <row r="35" spans="1:7" ht="14.4" customHeight="1" x14ac:dyDescent="0.3">
      <c r="A35" s="85" t="s">
        <v>330</v>
      </c>
      <c r="B35" s="75">
        <v>325133.61</v>
      </c>
      <c r="C35" s="75">
        <v>11500</v>
      </c>
      <c r="D35" s="75">
        <v>336633.61</v>
      </c>
      <c r="E35" s="75">
        <v>40471</v>
      </c>
      <c r="F35" s="75">
        <v>40471</v>
      </c>
      <c r="G35" s="75">
        <v>296162.61</v>
      </c>
    </row>
    <row r="36" spans="1:7" ht="14.4" customHeight="1" x14ac:dyDescent="0.3">
      <c r="A36" s="85" t="s">
        <v>331</v>
      </c>
      <c r="B36" s="75">
        <v>7524691.0700000003</v>
      </c>
      <c r="C36" s="75">
        <v>2316700</v>
      </c>
      <c r="D36" s="75">
        <v>9841391.0700000003</v>
      </c>
      <c r="E36" s="75">
        <v>5342403.25</v>
      </c>
      <c r="F36" s="75">
        <v>4978859.25</v>
      </c>
      <c r="G36" s="75">
        <v>4498987.82</v>
      </c>
    </row>
    <row r="37" spans="1:7" ht="14.4" customHeight="1" x14ac:dyDescent="0.3">
      <c r="A37" s="85" t="s">
        <v>332</v>
      </c>
      <c r="B37" s="75">
        <v>5404283.0499999998</v>
      </c>
      <c r="C37" s="75">
        <v>-859283.05</v>
      </c>
      <c r="D37" s="75">
        <v>4545000</v>
      </c>
      <c r="E37" s="75">
        <v>3782927.03</v>
      </c>
      <c r="F37" s="75">
        <v>3705588.71</v>
      </c>
      <c r="G37" s="75">
        <v>762072.9700000002</v>
      </c>
    </row>
    <row r="38" spans="1:7" x14ac:dyDescent="0.3">
      <c r="A38" s="84" t="s">
        <v>333</v>
      </c>
      <c r="B38" s="83">
        <f t="shared" ref="B38:G38" si="4">SUM(B39:B47)</f>
        <v>11644538.76</v>
      </c>
      <c r="C38" s="83">
        <f t="shared" si="4"/>
        <v>6091143.7199999997</v>
      </c>
      <c r="D38" s="83">
        <f t="shared" si="4"/>
        <v>17735682.48</v>
      </c>
      <c r="E38" s="83">
        <f t="shared" si="4"/>
        <v>10853417</v>
      </c>
      <c r="F38" s="83">
        <f t="shared" si="4"/>
        <v>10833617</v>
      </c>
      <c r="G38" s="83">
        <f t="shared" si="4"/>
        <v>6882265.4800000004</v>
      </c>
    </row>
    <row r="39" spans="1:7" x14ac:dyDescent="0.3">
      <c r="A39" s="85" t="s">
        <v>334</v>
      </c>
      <c r="B39" s="75">
        <v>2594445</v>
      </c>
      <c r="C39" s="75">
        <v>0</v>
      </c>
      <c r="D39" s="75">
        <v>2594445</v>
      </c>
      <c r="E39" s="75">
        <v>2592000</v>
      </c>
      <c r="F39" s="75">
        <v>2592000</v>
      </c>
      <c r="G39" s="75">
        <v>2445</v>
      </c>
    </row>
    <row r="40" spans="1:7" x14ac:dyDescent="0.3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3">
      <c r="A41" s="85" t="s">
        <v>336</v>
      </c>
      <c r="B41" s="75">
        <v>694412</v>
      </c>
      <c r="C41" s="75">
        <v>0</v>
      </c>
      <c r="D41" s="75">
        <v>694412</v>
      </c>
      <c r="E41" s="75">
        <v>0</v>
      </c>
      <c r="F41" s="75">
        <v>0</v>
      </c>
      <c r="G41" s="75">
        <v>694412</v>
      </c>
    </row>
    <row r="42" spans="1:7" x14ac:dyDescent="0.3">
      <c r="A42" s="85" t="s">
        <v>337</v>
      </c>
      <c r="B42" s="75">
        <v>5615000</v>
      </c>
      <c r="C42" s="75">
        <v>6272508.7999999998</v>
      </c>
      <c r="D42" s="75">
        <v>11887508.800000001</v>
      </c>
      <c r="E42" s="75">
        <v>6960156.8399999999</v>
      </c>
      <c r="F42" s="75">
        <v>6940356.8399999999</v>
      </c>
      <c r="G42" s="75">
        <v>4927351.9600000009</v>
      </c>
    </row>
    <row r="43" spans="1:7" x14ac:dyDescent="0.3">
      <c r="A43" s="85" t="s">
        <v>338</v>
      </c>
      <c r="B43" s="75">
        <v>2740681.76</v>
      </c>
      <c r="C43" s="75">
        <v>-181365.08</v>
      </c>
      <c r="D43" s="75">
        <v>2559316.6799999997</v>
      </c>
      <c r="E43" s="75">
        <v>1301260.1599999999</v>
      </c>
      <c r="F43" s="75">
        <v>1301260.1599999999</v>
      </c>
      <c r="G43" s="75">
        <v>1258056.5199999998</v>
      </c>
    </row>
    <row r="44" spans="1:7" x14ac:dyDescent="0.3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3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3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3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3">
      <c r="A48" s="84" t="s">
        <v>343</v>
      </c>
      <c r="B48" s="83">
        <f t="shared" ref="B48:G48" si="5">SUM(B49:B57)</f>
        <v>1552900.1400000001</v>
      </c>
      <c r="C48" s="83">
        <f t="shared" si="5"/>
        <v>281454.26</v>
      </c>
      <c r="D48" s="83">
        <f t="shared" si="5"/>
        <v>1834354.4</v>
      </c>
      <c r="E48" s="83">
        <f t="shared" si="5"/>
        <v>34535</v>
      </c>
      <c r="F48" s="83">
        <f t="shared" si="5"/>
        <v>34535</v>
      </c>
      <c r="G48" s="83">
        <f t="shared" si="5"/>
        <v>1799819.4</v>
      </c>
    </row>
    <row r="49" spans="1:7" x14ac:dyDescent="0.3">
      <c r="A49" s="85" t="s">
        <v>344</v>
      </c>
      <c r="B49" s="75">
        <v>244500</v>
      </c>
      <c r="C49" s="75">
        <v>20274.400000000001</v>
      </c>
      <c r="D49" s="75">
        <v>264774.40000000002</v>
      </c>
      <c r="E49" s="75">
        <v>0</v>
      </c>
      <c r="F49" s="75">
        <v>0</v>
      </c>
      <c r="G49" s="75">
        <v>264774.40000000002</v>
      </c>
    </row>
    <row r="50" spans="1:7" x14ac:dyDescent="0.3">
      <c r="A50" s="85" t="s">
        <v>345</v>
      </c>
      <c r="B50" s="75">
        <v>573900</v>
      </c>
      <c r="C50" s="75">
        <v>0</v>
      </c>
      <c r="D50" s="75">
        <v>573900</v>
      </c>
      <c r="E50" s="75">
        <v>0</v>
      </c>
      <c r="F50" s="75">
        <v>0</v>
      </c>
      <c r="G50" s="75">
        <v>573900</v>
      </c>
    </row>
    <row r="51" spans="1:7" x14ac:dyDescent="0.3">
      <c r="A51" s="85" t="s">
        <v>346</v>
      </c>
      <c r="B51" s="75">
        <v>60000</v>
      </c>
      <c r="C51" s="75">
        <v>0</v>
      </c>
      <c r="D51" s="75">
        <v>60000</v>
      </c>
      <c r="E51" s="75">
        <v>0</v>
      </c>
      <c r="F51" s="75">
        <v>0</v>
      </c>
      <c r="G51" s="75">
        <v>60000</v>
      </c>
    </row>
    <row r="52" spans="1:7" x14ac:dyDescent="0.3">
      <c r="A52" s="85" t="s">
        <v>347</v>
      </c>
      <c r="B52" s="75">
        <v>144500</v>
      </c>
      <c r="C52" s="75">
        <v>-74500</v>
      </c>
      <c r="D52" s="75">
        <v>70000</v>
      </c>
      <c r="E52" s="75">
        <v>0</v>
      </c>
      <c r="F52" s="75">
        <v>0</v>
      </c>
      <c r="G52" s="75">
        <v>70000</v>
      </c>
    </row>
    <row r="53" spans="1:7" x14ac:dyDescent="0.3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3">
      <c r="A54" s="85" t="s">
        <v>349</v>
      </c>
      <c r="B54" s="75">
        <v>530000.14</v>
      </c>
      <c r="C54" s="75">
        <v>35679.86</v>
      </c>
      <c r="D54" s="75">
        <v>565680</v>
      </c>
      <c r="E54" s="75">
        <v>34535</v>
      </c>
      <c r="F54" s="75">
        <v>34535</v>
      </c>
      <c r="G54" s="75">
        <v>531145</v>
      </c>
    </row>
    <row r="55" spans="1:7" x14ac:dyDescent="0.3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3">
      <c r="A56" s="85" t="s">
        <v>351</v>
      </c>
      <c r="B56" s="75">
        <v>0</v>
      </c>
      <c r="C56" s="75">
        <v>300000</v>
      </c>
      <c r="D56" s="75">
        <v>300000</v>
      </c>
      <c r="E56" s="75">
        <v>0</v>
      </c>
      <c r="F56" s="75">
        <v>0</v>
      </c>
      <c r="G56" s="75">
        <v>300000</v>
      </c>
    </row>
    <row r="57" spans="1:7" x14ac:dyDescent="0.3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3">
      <c r="A58" s="84" t="s">
        <v>353</v>
      </c>
      <c r="B58" s="83">
        <f t="shared" ref="B58:G58" si="6">SUM(B59:B61)</f>
        <v>400000</v>
      </c>
      <c r="C58" s="83">
        <f t="shared" si="6"/>
        <v>11043796.25</v>
      </c>
      <c r="D58" s="83">
        <f t="shared" si="6"/>
        <v>11443796.25</v>
      </c>
      <c r="E58" s="83">
        <f t="shared" si="6"/>
        <v>1311702.26</v>
      </c>
      <c r="F58" s="83">
        <f t="shared" si="6"/>
        <v>950474.82</v>
      </c>
      <c r="G58" s="83">
        <f t="shared" si="6"/>
        <v>10132093.99</v>
      </c>
    </row>
    <row r="59" spans="1:7" x14ac:dyDescent="0.3">
      <c r="A59" s="85" t="s">
        <v>354</v>
      </c>
      <c r="B59" s="75">
        <v>400000</v>
      </c>
      <c r="C59" s="75">
        <v>11043796.25</v>
      </c>
      <c r="D59" s="75">
        <v>11443796.25</v>
      </c>
      <c r="E59" s="75">
        <v>1311702.26</v>
      </c>
      <c r="F59" s="75">
        <v>950474.82</v>
      </c>
      <c r="G59" s="75">
        <v>10132093.99</v>
      </c>
    </row>
    <row r="60" spans="1:7" x14ac:dyDescent="0.3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3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3">
      <c r="A62" s="84" t="s">
        <v>357</v>
      </c>
      <c r="B62" s="83">
        <f t="shared" ref="B62:G62" si="8">SUM(B63:B67,B69:B70)</f>
        <v>990175.4</v>
      </c>
      <c r="C62" s="83">
        <f t="shared" si="8"/>
        <v>-798997.92</v>
      </c>
      <c r="D62" s="83">
        <f t="shared" si="8"/>
        <v>191177.47999999998</v>
      </c>
      <c r="E62" s="83">
        <f t="shared" si="8"/>
        <v>0</v>
      </c>
      <c r="F62" s="83">
        <f t="shared" si="8"/>
        <v>0</v>
      </c>
      <c r="G62" s="83">
        <f t="shared" si="8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3">
      <c r="A69" s="85" t="s">
        <v>364</v>
      </c>
      <c r="B69" s="75">
        <v>990175.4</v>
      </c>
      <c r="C69" s="75">
        <v>-798997.92</v>
      </c>
      <c r="D69" s="75">
        <v>191177.47999999998</v>
      </c>
      <c r="E69" s="75">
        <v>0</v>
      </c>
      <c r="F69" s="75">
        <v>0</v>
      </c>
      <c r="G69" s="75">
        <v>191177.47999999998</v>
      </c>
    </row>
    <row r="70" spans="1:7" x14ac:dyDescent="0.3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3">
      <c r="A71" s="84" t="s">
        <v>366</v>
      </c>
      <c r="B71" s="83">
        <f t="shared" ref="B71:G71" si="10">SUM(B72:B74)</f>
        <v>400000</v>
      </c>
      <c r="C71" s="83">
        <f t="shared" si="10"/>
        <v>50000</v>
      </c>
      <c r="D71" s="83">
        <f t="shared" si="10"/>
        <v>450000</v>
      </c>
      <c r="E71" s="83">
        <f t="shared" si="10"/>
        <v>450000</v>
      </c>
      <c r="F71" s="83">
        <f t="shared" si="10"/>
        <v>450000</v>
      </c>
      <c r="G71" s="83">
        <f t="shared" si="10"/>
        <v>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3">
      <c r="A74" s="85" t="s">
        <v>369</v>
      </c>
      <c r="B74" s="75">
        <v>400000</v>
      </c>
      <c r="C74" s="75">
        <v>50000</v>
      </c>
      <c r="D74" s="75">
        <v>450000</v>
      </c>
      <c r="E74" s="75">
        <v>450000</v>
      </c>
      <c r="F74" s="75">
        <v>450000</v>
      </c>
      <c r="G74" s="75">
        <f t="shared" si="11"/>
        <v>0</v>
      </c>
    </row>
    <row r="75" spans="1:7" x14ac:dyDescent="0.3">
      <c r="A75" s="84" t="s">
        <v>370</v>
      </c>
      <c r="B75" s="83">
        <f t="shared" ref="B75:G75" si="12">SUM(B76:B82)</f>
        <v>10804091.359999999</v>
      </c>
      <c r="C75" s="83">
        <f t="shared" si="12"/>
        <v>880000</v>
      </c>
      <c r="D75" s="83">
        <f t="shared" si="12"/>
        <v>11684091.359999999</v>
      </c>
      <c r="E75" s="83">
        <f t="shared" si="12"/>
        <v>10401370.57</v>
      </c>
      <c r="F75" s="83">
        <f t="shared" si="12"/>
        <v>10401370.57</v>
      </c>
      <c r="G75" s="83">
        <f t="shared" si="12"/>
        <v>1282720.7899999996</v>
      </c>
    </row>
    <row r="76" spans="1:7" x14ac:dyDescent="0.3">
      <c r="A76" s="85" t="s">
        <v>371</v>
      </c>
      <c r="B76" s="75">
        <v>10604091.359999999</v>
      </c>
      <c r="C76" s="75">
        <v>0</v>
      </c>
      <c r="D76" s="75">
        <v>10604091.359999999</v>
      </c>
      <c r="E76" s="75">
        <v>9802045.6799999997</v>
      </c>
      <c r="F76" s="75">
        <v>9802045.6799999997</v>
      </c>
      <c r="G76" s="75">
        <v>802045.6799999997</v>
      </c>
    </row>
    <row r="77" spans="1:7" x14ac:dyDescent="0.3">
      <c r="A77" s="85" t="s">
        <v>372</v>
      </c>
      <c r="B77" s="75">
        <v>200000</v>
      </c>
      <c r="C77" s="75">
        <v>880000</v>
      </c>
      <c r="D77" s="75">
        <v>1080000</v>
      </c>
      <c r="E77" s="75">
        <v>599324.89</v>
      </c>
      <c r="F77" s="75">
        <v>599324.89</v>
      </c>
      <c r="G77" s="75">
        <v>480675.11</v>
      </c>
    </row>
    <row r="78" spans="1:7" x14ac:dyDescent="0.3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ref="G78:G82" si="13">D78-E78</f>
        <v>0</v>
      </c>
    </row>
    <row r="79" spans="1:7" x14ac:dyDescent="0.3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3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3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3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14">SUM(B85,B93,B103,B113,B123,B133,B137,B146,B150)</f>
        <v>162696257.23999998</v>
      </c>
      <c r="C84" s="83">
        <f t="shared" si="14"/>
        <v>47370870.019999996</v>
      </c>
      <c r="D84" s="83">
        <f t="shared" si="14"/>
        <v>210067127.25999999</v>
      </c>
      <c r="E84" s="83">
        <f t="shared" si="14"/>
        <v>93465295.969999999</v>
      </c>
      <c r="F84" s="83">
        <f t="shared" si="14"/>
        <v>89757091.210000008</v>
      </c>
      <c r="G84" s="83">
        <f t="shared" si="14"/>
        <v>116601831.28999999</v>
      </c>
    </row>
    <row r="85" spans="1:7" x14ac:dyDescent="0.3">
      <c r="A85" s="84" t="s">
        <v>305</v>
      </c>
      <c r="B85" s="83">
        <f t="shared" ref="B85:G85" si="15">SUM(B86:B92)</f>
        <v>7086259.0799999991</v>
      </c>
      <c r="C85" s="83">
        <f t="shared" si="15"/>
        <v>6766119.5</v>
      </c>
      <c r="D85" s="83">
        <f t="shared" si="15"/>
        <v>13852378.579999998</v>
      </c>
      <c r="E85" s="83">
        <f t="shared" si="15"/>
        <v>9200732.6799999997</v>
      </c>
      <c r="F85" s="83">
        <f t="shared" si="15"/>
        <v>9200732.6799999997</v>
      </c>
      <c r="G85" s="83">
        <f t="shared" si="15"/>
        <v>4651645.8999999985</v>
      </c>
    </row>
    <row r="86" spans="1:7" x14ac:dyDescent="0.3">
      <c r="A86" s="85" t="s">
        <v>306</v>
      </c>
      <c r="B86" s="75">
        <v>4647193.04</v>
      </c>
      <c r="C86" s="75">
        <v>4716119.5</v>
      </c>
      <c r="D86" s="75">
        <v>9363312.5399999991</v>
      </c>
      <c r="E86" s="75">
        <v>6510786.8600000003</v>
      </c>
      <c r="F86" s="75">
        <v>6510786.8600000003</v>
      </c>
      <c r="G86" s="75">
        <v>2852525.6799999988</v>
      </c>
    </row>
    <row r="87" spans="1:7" x14ac:dyDescent="0.3">
      <c r="A87" s="85" t="s">
        <v>307</v>
      </c>
      <c r="B87" s="75">
        <v>115611.1</v>
      </c>
      <c r="C87" s="75">
        <v>0</v>
      </c>
      <c r="D87" s="75">
        <v>115611.1</v>
      </c>
      <c r="E87" s="75">
        <v>39340</v>
      </c>
      <c r="F87" s="75">
        <v>39340</v>
      </c>
      <c r="G87" s="75">
        <v>76271.100000000006</v>
      </c>
    </row>
    <row r="88" spans="1:7" x14ac:dyDescent="0.3">
      <c r="A88" s="85" t="s">
        <v>308</v>
      </c>
      <c r="B88" s="75">
        <v>0</v>
      </c>
      <c r="C88" s="75">
        <v>350000</v>
      </c>
      <c r="D88" s="75">
        <v>350000</v>
      </c>
      <c r="E88" s="75">
        <v>149882.26999999999</v>
      </c>
      <c r="F88" s="75">
        <v>149882.26999999999</v>
      </c>
      <c r="G88" s="75">
        <v>200117.73</v>
      </c>
    </row>
    <row r="89" spans="1:7" x14ac:dyDescent="0.3">
      <c r="A89" s="85" t="s">
        <v>309</v>
      </c>
      <c r="B89" s="75">
        <v>427805.39</v>
      </c>
      <c r="C89" s="75">
        <v>0</v>
      </c>
      <c r="D89" s="75">
        <v>427805.39</v>
      </c>
      <c r="E89" s="75">
        <v>0</v>
      </c>
      <c r="F89" s="75">
        <v>0</v>
      </c>
      <c r="G89" s="75">
        <v>427805.39</v>
      </c>
    </row>
    <row r="90" spans="1:7" x14ac:dyDescent="0.3">
      <c r="A90" s="85" t="s">
        <v>310</v>
      </c>
      <c r="B90" s="75">
        <v>1895649.55</v>
      </c>
      <c r="C90" s="75">
        <v>1700000</v>
      </c>
      <c r="D90" s="75">
        <v>3595649.55</v>
      </c>
      <c r="E90" s="75">
        <v>2500723.5499999998</v>
      </c>
      <c r="F90" s="75">
        <v>2500723.5499999998</v>
      </c>
      <c r="G90" s="75">
        <v>1094926</v>
      </c>
    </row>
    <row r="91" spans="1:7" x14ac:dyDescent="0.3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3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3">
      <c r="A93" s="84" t="s">
        <v>313</v>
      </c>
      <c r="B93" s="83">
        <f t="shared" ref="B93:G93" si="16">SUM(B94:B102)</f>
        <v>18780082.039999999</v>
      </c>
      <c r="C93" s="83">
        <f t="shared" si="16"/>
        <v>-6773373.3099999996</v>
      </c>
      <c r="D93" s="83">
        <f t="shared" si="16"/>
        <v>12006708.73</v>
      </c>
      <c r="E93" s="83">
        <f t="shared" si="16"/>
        <v>2859162.64</v>
      </c>
      <c r="F93" s="83">
        <f t="shared" si="16"/>
        <v>2859162.64</v>
      </c>
      <c r="G93" s="83">
        <f t="shared" si="16"/>
        <v>9147546.0899999999</v>
      </c>
    </row>
    <row r="94" spans="1:7" x14ac:dyDescent="0.3">
      <c r="A94" s="85" t="s">
        <v>314</v>
      </c>
      <c r="B94" s="75">
        <v>26024</v>
      </c>
      <c r="C94" s="75">
        <v>0</v>
      </c>
      <c r="D94" s="75">
        <v>26024</v>
      </c>
      <c r="E94" s="75">
        <v>0</v>
      </c>
      <c r="F94" s="75">
        <v>0</v>
      </c>
      <c r="G94" s="75">
        <v>26024</v>
      </c>
    </row>
    <row r="95" spans="1:7" x14ac:dyDescent="0.3">
      <c r="A95" s="85" t="s">
        <v>315</v>
      </c>
      <c r="B95" s="75">
        <v>13210</v>
      </c>
      <c r="C95" s="75">
        <v>0</v>
      </c>
      <c r="D95" s="75">
        <v>13210</v>
      </c>
      <c r="E95" s="75">
        <v>4569.24</v>
      </c>
      <c r="F95" s="75">
        <v>4569.24</v>
      </c>
      <c r="G95" s="75">
        <v>8640.76</v>
      </c>
    </row>
    <row r="96" spans="1:7" x14ac:dyDescent="0.3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3">
      <c r="A97" s="85" t="s">
        <v>317</v>
      </c>
      <c r="B97" s="75">
        <v>12215471.65</v>
      </c>
      <c r="C97" s="75">
        <v>-6620000</v>
      </c>
      <c r="D97" s="75">
        <v>5595471.6500000004</v>
      </c>
      <c r="E97" s="75">
        <v>0</v>
      </c>
      <c r="F97" s="75">
        <v>0</v>
      </c>
      <c r="G97" s="75">
        <v>5595471.6500000004</v>
      </c>
    </row>
    <row r="98" spans="1:7" x14ac:dyDescent="0.3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3">
      <c r="A99" s="85" t="s">
        <v>319</v>
      </c>
      <c r="B99" s="75">
        <v>5118191.7699999996</v>
      </c>
      <c r="C99" s="75">
        <v>-107253.81</v>
      </c>
      <c r="D99" s="75">
        <v>5010937.96</v>
      </c>
      <c r="E99" s="75">
        <v>2343859.59</v>
      </c>
      <c r="F99" s="75">
        <v>2343859.59</v>
      </c>
      <c r="G99" s="75">
        <v>2667078.37</v>
      </c>
    </row>
    <row r="100" spans="1:7" x14ac:dyDescent="0.3">
      <c r="A100" s="85" t="s">
        <v>320</v>
      </c>
      <c r="B100" s="75">
        <v>860924.06</v>
      </c>
      <c r="C100" s="75">
        <v>0</v>
      </c>
      <c r="D100" s="75">
        <v>860924.06</v>
      </c>
      <c r="E100" s="75">
        <v>323176</v>
      </c>
      <c r="F100" s="75">
        <v>323176</v>
      </c>
      <c r="G100" s="75">
        <v>537748.06000000006</v>
      </c>
    </row>
    <row r="101" spans="1:7" x14ac:dyDescent="0.3">
      <c r="A101" s="85" t="s">
        <v>321</v>
      </c>
      <c r="B101" s="75">
        <v>46119.5</v>
      </c>
      <c r="C101" s="75">
        <v>-46119.5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3">
      <c r="A102" s="85" t="s">
        <v>322</v>
      </c>
      <c r="B102" s="75">
        <v>500141.06</v>
      </c>
      <c r="C102" s="75">
        <v>0</v>
      </c>
      <c r="D102" s="75">
        <v>500141.06</v>
      </c>
      <c r="E102" s="75">
        <v>187557.81</v>
      </c>
      <c r="F102" s="75">
        <v>187557.81</v>
      </c>
      <c r="G102" s="75">
        <v>312583.25</v>
      </c>
    </row>
    <row r="103" spans="1:7" x14ac:dyDescent="0.3">
      <c r="A103" s="84" t="s">
        <v>323</v>
      </c>
      <c r="B103" s="83">
        <f t="shared" ref="B103:G103" si="17">SUM(B104:B112)</f>
        <v>29363130.700000003</v>
      </c>
      <c r="C103" s="83">
        <f t="shared" si="17"/>
        <v>-301309.71999999997</v>
      </c>
      <c r="D103" s="83">
        <f t="shared" si="17"/>
        <v>29061820.98</v>
      </c>
      <c r="E103" s="83">
        <f t="shared" si="17"/>
        <v>14345906.699999999</v>
      </c>
      <c r="F103" s="83">
        <f t="shared" si="17"/>
        <v>12837133.51</v>
      </c>
      <c r="G103" s="83">
        <f t="shared" si="17"/>
        <v>14715914.279999999</v>
      </c>
    </row>
    <row r="104" spans="1:7" x14ac:dyDescent="0.3">
      <c r="A104" s="85" t="s">
        <v>324</v>
      </c>
      <c r="B104" s="75">
        <v>21769708.600000001</v>
      </c>
      <c r="C104" s="75">
        <v>-821653.23</v>
      </c>
      <c r="D104" s="75">
        <v>20948055.370000001</v>
      </c>
      <c r="E104" s="75">
        <v>10584995.57</v>
      </c>
      <c r="F104" s="75">
        <v>9076222.3800000008</v>
      </c>
      <c r="G104" s="75">
        <v>10363059.800000001</v>
      </c>
    </row>
    <row r="105" spans="1:7" x14ac:dyDescent="0.3">
      <c r="A105" s="85" t="s">
        <v>325</v>
      </c>
      <c r="B105" s="75">
        <v>10000</v>
      </c>
      <c r="C105" s="75">
        <v>0</v>
      </c>
      <c r="D105" s="75">
        <v>10000</v>
      </c>
      <c r="E105" s="75">
        <v>4756</v>
      </c>
      <c r="F105" s="75">
        <v>4756</v>
      </c>
      <c r="G105" s="75">
        <v>5244</v>
      </c>
    </row>
    <row r="106" spans="1:7" x14ac:dyDescent="0.3">
      <c r="A106" s="85" t="s">
        <v>326</v>
      </c>
      <c r="B106" s="75">
        <v>320057.59999999998</v>
      </c>
      <c r="C106" s="75">
        <v>520343.51</v>
      </c>
      <c r="D106" s="75">
        <v>840401.11</v>
      </c>
      <c r="E106" s="75">
        <v>405939</v>
      </c>
      <c r="F106" s="75">
        <v>405939</v>
      </c>
      <c r="G106" s="75">
        <v>434462.11</v>
      </c>
    </row>
    <row r="107" spans="1:7" x14ac:dyDescent="0.3">
      <c r="A107" s="85" t="s">
        <v>327</v>
      </c>
      <c r="B107" s="75">
        <v>565532.29</v>
      </c>
      <c r="C107" s="75">
        <v>0</v>
      </c>
      <c r="D107" s="75">
        <v>565532.29</v>
      </c>
      <c r="E107" s="75">
        <v>366181.69</v>
      </c>
      <c r="F107" s="75">
        <v>366181.69</v>
      </c>
      <c r="G107" s="75">
        <v>199350.60000000003</v>
      </c>
    </row>
    <row r="108" spans="1:7" x14ac:dyDescent="0.3">
      <c r="A108" s="85" t="s">
        <v>328</v>
      </c>
      <c r="B108" s="75">
        <v>184086.46</v>
      </c>
      <c r="C108" s="75">
        <v>0</v>
      </c>
      <c r="D108" s="75">
        <v>184086.46</v>
      </c>
      <c r="E108" s="75">
        <v>52939.44</v>
      </c>
      <c r="F108" s="75">
        <v>52939.44</v>
      </c>
      <c r="G108" s="75">
        <v>131147.01999999999</v>
      </c>
    </row>
    <row r="109" spans="1:7" x14ac:dyDescent="0.3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3">
      <c r="A110" s="85" t="s">
        <v>330</v>
      </c>
      <c r="B110" s="75">
        <v>1200</v>
      </c>
      <c r="C110" s="75">
        <v>0</v>
      </c>
      <c r="D110" s="75">
        <v>1200</v>
      </c>
      <c r="E110" s="75">
        <v>0</v>
      </c>
      <c r="F110" s="75">
        <v>0</v>
      </c>
      <c r="G110" s="75">
        <v>1200</v>
      </c>
    </row>
    <row r="111" spans="1:7" x14ac:dyDescent="0.3">
      <c r="A111" s="85" t="s">
        <v>331</v>
      </c>
      <c r="B111" s="75">
        <v>125298.25</v>
      </c>
      <c r="C111" s="75">
        <v>0</v>
      </c>
      <c r="D111" s="75">
        <v>125298.25</v>
      </c>
      <c r="E111" s="75">
        <v>25960</v>
      </c>
      <c r="F111" s="75">
        <v>25960</v>
      </c>
      <c r="G111" s="75">
        <v>99338.25</v>
      </c>
    </row>
    <row r="112" spans="1:7" x14ac:dyDescent="0.3">
      <c r="A112" s="85" t="s">
        <v>332</v>
      </c>
      <c r="B112" s="75">
        <v>6387247.5</v>
      </c>
      <c r="C112" s="75">
        <v>0</v>
      </c>
      <c r="D112" s="75">
        <v>6387247.5</v>
      </c>
      <c r="E112" s="75">
        <v>2905135</v>
      </c>
      <c r="F112" s="75">
        <v>2905135</v>
      </c>
      <c r="G112" s="75">
        <v>3482112.5</v>
      </c>
    </row>
    <row r="113" spans="1:7" x14ac:dyDescent="0.3">
      <c r="A113" s="84" t="s">
        <v>333</v>
      </c>
      <c r="B113" s="83">
        <f t="shared" ref="B113:G113" si="18">SUM(B114:B122)</f>
        <v>8873375</v>
      </c>
      <c r="C113" s="83">
        <f t="shared" si="18"/>
        <v>2207423.9900000002</v>
      </c>
      <c r="D113" s="83">
        <f t="shared" si="18"/>
        <v>11080798.99</v>
      </c>
      <c r="E113" s="83">
        <f t="shared" si="18"/>
        <v>2666910</v>
      </c>
      <c r="F113" s="83">
        <f t="shared" si="18"/>
        <v>2666910</v>
      </c>
      <c r="G113" s="83">
        <f t="shared" si="18"/>
        <v>8413888.9900000002</v>
      </c>
    </row>
    <row r="114" spans="1:7" x14ac:dyDescent="0.3">
      <c r="A114" s="85" t="s">
        <v>334</v>
      </c>
      <c r="B114" s="75">
        <v>8873375</v>
      </c>
      <c r="C114" s="75">
        <v>0</v>
      </c>
      <c r="D114" s="75">
        <v>8873375</v>
      </c>
      <c r="E114" s="75">
        <v>2666910</v>
      </c>
      <c r="F114" s="75">
        <v>2666910</v>
      </c>
      <c r="G114" s="75">
        <v>6206465</v>
      </c>
    </row>
    <row r="115" spans="1:7" x14ac:dyDescent="0.3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3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3">
      <c r="A117" s="85" t="s">
        <v>337</v>
      </c>
      <c r="B117" s="75">
        <v>0</v>
      </c>
      <c r="C117" s="75">
        <v>2207423.9900000002</v>
      </c>
      <c r="D117" s="75">
        <v>2207423.9900000002</v>
      </c>
      <c r="E117" s="75">
        <v>0</v>
      </c>
      <c r="F117" s="75">
        <v>0</v>
      </c>
      <c r="G117" s="75">
        <v>2207423.9900000002</v>
      </c>
    </row>
    <row r="118" spans="1:7" x14ac:dyDescent="0.3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3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3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3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3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3">
      <c r="A123" s="84" t="s">
        <v>343</v>
      </c>
      <c r="B123" s="83">
        <f t="shared" ref="B123:G123" si="19">SUM(B124:B132)</f>
        <v>150000</v>
      </c>
      <c r="C123" s="83">
        <f t="shared" si="19"/>
        <v>-150000</v>
      </c>
      <c r="D123" s="83">
        <f t="shared" si="19"/>
        <v>0</v>
      </c>
      <c r="E123" s="83">
        <f t="shared" si="19"/>
        <v>0</v>
      </c>
      <c r="F123" s="83">
        <f t="shared" si="19"/>
        <v>0</v>
      </c>
      <c r="G123" s="83">
        <f t="shared" si="19"/>
        <v>0</v>
      </c>
    </row>
    <row r="124" spans="1:7" x14ac:dyDescent="0.3">
      <c r="A124" s="85" t="s">
        <v>344</v>
      </c>
      <c r="B124" s="75">
        <v>150000</v>
      </c>
      <c r="C124" s="75">
        <v>-150000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0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0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0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0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0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0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0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0"/>
        <v>0</v>
      </c>
    </row>
    <row r="133" spans="1:7" x14ac:dyDescent="0.3">
      <c r="A133" s="84" t="s">
        <v>353</v>
      </c>
      <c r="B133" s="83">
        <f t="shared" ref="B133:G133" si="21">SUM(B134:B136)</f>
        <v>33959413.159999996</v>
      </c>
      <c r="C133" s="83">
        <f t="shared" si="21"/>
        <v>77110337.200000003</v>
      </c>
      <c r="D133" s="83">
        <f t="shared" si="21"/>
        <v>111069750.36</v>
      </c>
      <c r="E133" s="83">
        <f t="shared" si="21"/>
        <v>64392583.950000003</v>
      </c>
      <c r="F133" s="83">
        <f t="shared" si="21"/>
        <v>62193152.380000003</v>
      </c>
      <c r="G133" s="83">
        <f t="shared" si="21"/>
        <v>46677166.409999996</v>
      </c>
    </row>
    <row r="134" spans="1:7" x14ac:dyDescent="0.3">
      <c r="A134" s="85" t="s">
        <v>354</v>
      </c>
      <c r="B134" s="75">
        <v>33959413.159999996</v>
      </c>
      <c r="C134" s="75">
        <v>77110337.200000003</v>
      </c>
      <c r="D134" s="75">
        <v>111069750.36</v>
      </c>
      <c r="E134" s="75">
        <v>64392583.950000003</v>
      </c>
      <c r="F134" s="75">
        <v>62193152.380000003</v>
      </c>
      <c r="G134" s="75">
        <v>46677166.409999996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2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2"/>
        <v>0</v>
      </c>
    </row>
    <row r="137" spans="1:7" x14ac:dyDescent="0.3">
      <c r="A137" s="84" t="s">
        <v>357</v>
      </c>
      <c r="B137" s="83">
        <f t="shared" ref="B137:G137" si="23">SUM(B138:B142,B144:B145)</f>
        <v>64483997.259999998</v>
      </c>
      <c r="C137" s="83">
        <f t="shared" si="23"/>
        <v>-31488327.640000001</v>
      </c>
      <c r="D137" s="83">
        <f t="shared" si="23"/>
        <v>32995669.619999997</v>
      </c>
      <c r="E137" s="83">
        <f t="shared" si="23"/>
        <v>0</v>
      </c>
      <c r="F137" s="83">
        <f t="shared" si="23"/>
        <v>0</v>
      </c>
      <c r="G137" s="83">
        <f t="shared" si="23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4" si="24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4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4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4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4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4"/>
        <v>0</v>
      </c>
    </row>
    <row r="145" spans="1:7" x14ac:dyDescent="0.3">
      <c r="A145" s="85" t="s">
        <v>365</v>
      </c>
      <c r="B145" s="75">
        <v>64483997.259999998</v>
      </c>
      <c r="C145" s="75">
        <v>-31488327.640000001</v>
      </c>
      <c r="D145" s="75">
        <v>32995669.619999997</v>
      </c>
      <c r="E145" s="75">
        <v>0</v>
      </c>
      <c r="F145" s="75">
        <v>0</v>
      </c>
      <c r="G145" s="75">
        <v>32995669.619999997</v>
      </c>
    </row>
    <row r="146" spans="1:7" x14ac:dyDescent="0.3">
      <c r="A146" s="84" t="s">
        <v>366</v>
      </c>
      <c r="B146" s="83">
        <f t="shared" ref="B146:G146" si="25">SUM(B147:B149)</f>
        <v>0</v>
      </c>
      <c r="C146" s="83">
        <f t="shared" si="25"/>
        <v>0</v>
      </c>
      <c r="D146" s="83">
        <f t="shared" si="25"/>
        <v>0</v>
      </c>
      <c r="E146" s="83">
        <f t="shared" si="25"/>
        <v>0</v>
      </c>
      <c r="F146" s="83">
        <f t="shared" si="25"/>
        <v>0</v>
      </c>
      <c r="G146" s="83">
        <f t="shared" si="25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6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6"/>
        <v>0</v>
      </c>
    </row>
    <row r="150" spans="1:7" x14ac:dyDescent="0.3">
      <c r="A150" s="84" t="s">
        <v>370</v>
      </c>
      <c r="B150" s="83">
        <f t="shared" ref="B150:G150" si="27">SUM(B151:B157)</f>
        <v>0</v>
      </c>
      <c r="C150" s="83">
        <f t="shared" si="27"/>
        <v>0</v>
      </c>
      <c r="D150" s="83">
        <f t="shared" si="27"/>
        <v>0</v>
      </c>
      <c r="E150" s="83">
        <f t="shared" si="27"/>
        <v>0</v>
      </c>
      <c r="F150" s="83">
        <f t="shared" si="27"/>
        <v>0</v>
      </c>
      <c r="G150" s="83">
        <f t="shared" si="27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28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28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28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28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28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28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29">B9+B84</f>
        <v>347773102.44999993</v>
      </c>
      <c r="C159" s="90">
        <f t="shared" si="29"/>
        <v>81706014</v>
      </c>
      <c r="D159" s="90">
        <f t="shared" si="29"/>
        <v>429479116.44999999</v>
      </c>
      <c r="E159" s="90">
        <f t="shared" si="29"/>
        <v>189712930.77000001</v>
      </c>
      <c r="F159" s="90">
        <f t="shared" si="29"/>
        <v>184503449.77000001</v>
      </c>
      <c r="G159" s="90">
        <f t="shared" si="29"/>
        <v>239766185.68000001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60:G61 B58:F58 B63:G68 B62:F62 B71:F73 B103:C103 B93:C93 E93:F93 B70:G70 B75:F75 B78:F85 B113:F113 B123:F123 B125:F133 D124:F124 B135:F144 B146:F159 E103:F103" unlockedFormula="1"/>
    <ignoredError sqref="G18 G28 G38 G48 G58 G62 G71:G75 G78:G85 G93 G103 G113 G123:G133 G135:G144 G146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opLeftCell="A58" zoomScale="75" zoomScaleNormal="75" workbookViewId="0">
      <selection activeCell="B9" sqref="B9:G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380</v>
      </c>
      <c r="B1" s="179"/>
      <c r="C1" s="179"/>
      <c r="D1" s="179"/>
      <c r="E1" s="179"/>
      <c r="F1" s="179"/>
      <c r="G1" s="180"/>
    </row>
    <row r="2" spans="1:7" ht="15" customHeight="1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3" t="s">
        <v>4</v>
      </c>
      <c r="B7" s="175" t="s">
        <v>298</v>
      </c>
      <c r="C7" s="175"/>
      <c r="D7" s="175"/>
      <c r="E7" s="175"/>
      <c r="F7" s="175"/>
      <c r="G7" s="177" t="s">
        <v>299</v>
      </c>
    </row>
    <row r="8" spans="1:7" ht="28.8" x14ac:dyDescent="0.3">
      <c r="A8" s="174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6"/>
    </row>
    <row r="9" spans="1:7" ht="15.75" customHeight="1" x14ac:dyDescent="0.3">
      <c r="A9" s="26" t="s">
        <v>382</v>
      </c>
      <c r="B9" s="30">
        <f>SUM(B11:B61)</f>
        <v>185076845.21000001</v>
      </c>
      <c r="C9" s="30">
        <f t="shared" ref="C9:G9" si="0">SUM(C11:C61)</f>
        <v>34335143.979999997</v>
      </c>
      <c r="D9" s="30">
        <f t="shared" si="0"/>
        <v>219411989.19000003</v>
      </c>
      <c r="E9" s="30">
        <f t="shared" si="0"/>
        <v>96247634.799999997</v>
      </c>
      <c r="F9" s="30">
        <f t="shared" si="0"/>
        <v>94746358.560000017</v>
      </c>
      <c r="G9" s="30">
        <f t="shared" si="0"/>
        <v>123164354.39</v>
      </c>
    </row>
    <row r="10" spans="1:7" ht="15.75" customHeight="1" x14ac:dyDescent="0.3">
      <c r="A10" s="3"/>
      <c r="B10" s="4"/>
      <c r="C10" s="4"/>
      <c r="D10" s="4"/>
      <c r="E10" s="4"/>
      <c r="F10" s="4"/>
      <c r="G10" s="4"/>
    </row>
    <row r="11" spans="1:7" ht="15.75" customHeight="1" x14ac:dyDescent="0.3">
      <c r="A11" s="166" t="s">
        <v>595</v>
      </c>
      <c r="B11" s="165">
        <v>647792.75</v>
      </c>
      <c r="C11" s="165">
        <v>9391.6</v>
      </c>
      <c r="D11" s="165">
        <v>657184.35</v>
      </c>
      <c r="E11" s="165">
        <v>326946.53000000003</v>
      </c>
      <c r="F11" s="165">
        <v>326946.53000000003</v>
      </c>
      <c r="G11" s="165">
        <v>330237.81999999995</v>
      </c>
    </row>
    <row r="12" spans="1:7" ht="15.75" customHeight="1" x14ac:dyDescent="0.3">
      <c r="A12" s="166" t="s">
        <v>596</v>
      </c>
      <c r="B12" s="165">
        <v>6450763.9400000004</v>
      </c>
      <c r="C12" s="165">
        <v>445739.16</v>
      </c>
      <c r="D12" s="165">
        <v>6896503.1000000006</v>
      </c>
      <c r="E12" s="165">
        <v>2914213.39</v>
      </c>
      <c r="F12" s="165">
        <v>2914213.39</v>
      </c>
      <c r="G12" s="165">
        <v>3982289.7100000004</v>
      </c>
    </row>
    <row r="13" spans="1:7" ht="15.75" customHeight="1" x14ac:dyDescent="0.3">
      <c r="A13" s="166" t="s">
        <v>597</v>
      </c>
      <c r="B13" s="165">
        <v>1049409.71</v>
      </c>
      <c r="C13" s="165">
        <v>88121.07</v>
      </c>
      <c r="D13" s="165">
        <v>1137530.78</v>
      </c>
      <c r="E13" s="165">
        <v>527373.69999999995</v>
      </c>
      <c r="F13" s="165">
        <v>527373.69999999995</v>
      </c>
      <c r="G13" s="165">
        <v>610157.08000000007</v>
      </c>
    </row>
    <row r="14" spans="1:7" ht="15.75" customHeight="1" x14ac:dyDescent="0.3">
      <c r="A14" s="166" t="s">
        <v>598</v>
      </c>
      <c r="B14" s="165">
        <v>38081797.880000003</v>
      </c>
      <c r="C14" s="165">
        <v>5754158.3200000003</v>
      </c>
      <c r="D14" s="165">
        <v>43835956.200000003</v>
      </c>
      <c r="E14" s="165">
        <v>21923594.850000001</v>
      </c>
      <c r="F14" s="165">
        <v>21288899.300000001</v>
      </c>
      <c r="G14" s="165">
        <v>21912361.350000001</v>
      </c>
    </row>
    <row r="15" spans="1:7" ht="15.75" customHeight="1" x14ac:dyDescent="0.3">
      <c r="A15" s="166" t="s">
        <v>599</v>
      </c>
      <c r="B15" s="165">
        <v>2007278.01</v>
      </c>
      <c r="C15" s="165">
        <v>454035.39</v>
      </c>
      <c r="D15" s="165">
        <v>2461313.4</v>
      </c>
      <c r="E15" s="165">
        <v>1004184.22</v>
      </c>
      <c r="F15" s="165">
        <v>1004184.22</v>
      </c>
      <c r="G15" s="165">
        <v>1457129.18</v>
      </c>
    </row>
    <row r="16" spans="1:7" ht="15.75" customHeight="1" x14ac:dyDescent="0.3">
      <c r="A16" s="166" t="s">
        <v>600</v>
      </c>
      <c r="B16" s="165">
        <v>261326.61</v>
      </c>
      <c r="C16" s="165">
        <v>23756.959999999999</v>
      </c>
      <c r="D16" s="165">
        <v>285083.57</v>
      </c>
      <c r="E16" s="165">
        <v>131744.48000000001</v>
      </c>
      <c r="F16" s="165">
        <v>131744.48000000001</v>
      </c>
      <c r="G16" s="165">
        <v>153339.09</v>
      </c>
    </row>
    <row r="17" spans="1:7" ht="15.75" customHeight="1" x14ac:dyDescent="0.3">
      <c r="A17" s="166" t="s">
        <v>601</v>
      </c>
      <c r="B17" s="165">
        <v>158043.96</v>
      </c>
      <c r="C17" s="165">
        <v>56080.11</v>
      </c>
      <c r="D17" s="165">
        <v>214124.07</v>
      </c>
      <c r="E17" s="165">
        <v>0</v>
      </c>
      <c r="F17" s="165">
        <v>0</v>
      </c>
      <c r="G17" s="165">
        <v>214124.07</v>
      </c>
    </row>
    <row r="18" spans="1:7" ht="15.75" customHeight="1" x14ac:dyDescent="0.3">
      <c r="A18" s="166" t="s">
        <v>602</v>
      </c>
      <c r="B18" s="165">
        <v>2339799.33</v>
      </c>
      <c r="C18" s="165">
        <v>-155198.12</v>
      </c>
      <c r="D18" s="165">
        <v>2184601.21</v>
      </c>
      <c r="E18" s="165">
        <v>485333.02</v>
      </c>
      <c r="F18" s="165">
        <v>485333.03</v>
      </c>
      <c r="G18" s="165">
        <v>1699268.19</v>
      </c>
    </row>
    <row r="19" spans="1:7" ht="15.75" customHeight="1" x14ac:dyDescent="0.3">
      <c r="A19" s="166" t="s">
        <v>603</v>
      </c>
      <c r="B19" s="165">
        <v>418408.89</v>
      </c>
      <c r="C19" s="165">
        <v>43299.62</v>
      </c>
      <c r="D19" s="165">
        <v>461708.51</v>
      </c>
      <c r="E19" s="165">
        <v>196777.22</v>
      </c>
      <c r="F19" s="165">
        <v>196777.22</v>
      </c>
      <c r="G19" s="165">
        <v>264931.29000000004</v>
      </c>
    </row>
    <row r="20" spans="1:7" ht="15.75" customHeight="1" x14ac:dyDescent="0.3">
      <c r="A20" s="166" t="s">
        <v>604</v>
      </c>
      <c r="B20" s="165">
        <v>1309423.18</v>
      </c>
      <c r="C20" s="165">
        <v>69889.86</v>
      </c>
      <c r="D20" s="165">
        <v>1379313.04</v>
      </c>
      <c r="E20" s="165">
        <v>442334.28</v>
      </c>
      <c r="F20" s="165">
        <v>442334.28</v>
      </c>
      <c r="G20" s="165">
        <v>936978.76</v>
      </c>
    </row>
    <row r="21" spans="1:7" ht="15.75" customHeight="1" x14ac:dyDescent="0.3">
      <c r="A21" s="166" t="s">
        <v>605</v>
      </c>
      <c r="B21" s="165">
        <v>1765478.36</v>
      </c>
      <c r="C21" s="165">
        <v>718917.03</v>
      </c>
      <c r="D21" s="165">
        <v>2484395.39</v>
      </c>
      <c r="E21" s="165">
        <v>727370.51</v>
      </c>
      <c r="F21" s="165">
        <v>727264.27</v>
      </c>
      <c r="G21" s="165">
        <v>1757024.8800000001</v>
      </c>
    </row>
    <row r="22" spans="1:7" ht="15.75" customHeight="1" x14ac:dyDescent="0.3">
      <c r="A22" s="166" t="s">
        <v>606</v>
      </c>
      <c r="B22" s="165">
        <v>1646726.65</v>
      </c>
      <c r="C22" s="165">
        <v>88765.57</v>
      </c>
      <c r="D22" s="165">
        <v>1735492.22</v>
      </c>
      <c r="E22" s="165">
        <v>591108.98</v>
      </c>
      <c r="F22" s="165">
        <v>586609.16</v>
      </c>
      <c r="G22" s="165">
        <v>1144383.24</v>
      </c>
    </row>
    <row r="23" spans="1:7" ht="15.75" customHeight="1" x14ac:dyDescent="0.3">
      <c r="A23" s="166" t="s">
        <v>607</v>
      </c>
      <c r="B23" s="165">
        <v>1026770.72</v>
      </c>
      <c r="C23" s="165">
        <v>119250.52</v>
      </c>
      <c r="D23" s="165">
        <v>1146021.24</v>
      </c>
      <c r="E23" s="165">
        <v>560231.62</v>
      </c>
      <c r="F23" s="165">
        <v>560231.62</v>
      </c>
      <c r="G23" s="165">
        <v>585789.62</v>
      </c>
    </row>
    <row r="24" spans="1:7" ht="15.75" customHeight="1" x14ac:dyDescent="0.3">
      <c r="A24" s="166" t="s">
        <v>608</v>
      </c>
      <c r="B24" s="165">
        <v>2092586.74</v>
      </c>
      <c r="C24" s="165">
        <v>47464.9</v>
      </c>
      <c r="D24" s="165">
        <v>2140051.64</v>
      </c>
      <c r="E24" s="165">
        <v>884733.21</v>
      </c>
      <c r="F24" s="165">
        <v>884733.21</v>
      </c>
      <c r="G24" s="165">
        <v>1255318.4300000002</v>
      </c>
    </row>
    <row r="25" spans="1:7" ht="15.75" customHeight="1" x14ac:dyDescent="0.3">
      <c r="A25" s="166" t="s">
        <v>609</v>
      </c>
      <c r="B25" s="165">
        <v>1419527.11</v>
      </c>
      <c r="C25" s="165">
        <v>135636.10999999999</v>
      </c>
      <c r="D25" s="165">
        <v>1555163.2200000002</v>
      </c>
      <c r="E25" s="165">
        <v>537336.84</v>
      </c>
      <c r="F25" s="165">
        <v>537336.84</v>
      </c>
      <c r="G25" s="165">
        <v>1017826.3800000002</v>
      </c>
    </row>
    <row r="26" spans="1:7" ht="15.75" customHeight="1" x14ac:dyDescent="0.3">
      <c r="A26" s="166" t="s">
        <v>610</v>
      </c>
      <c r="B26" s="165">
        <v>779964.71</v>
      </c>
      <c r="C26" s="165">
        <v>176578.27</v>
      </c>
      <c r="D26" s="165">
        <v>956542.98</v>
      </c>
      <c r="E26" s="165">
        <v>265062.71999999997</v>
      </c>
      <c r="F26" s="165">
        <v>265062.71999999997</v>
      </c>
      <c r="G26" s="165">
        <v>691480.26</v>
      </c>
    </row>
    <row r="27" spans="1:7" ht="15.75" customHeight="1" x14ac:dyDescent="0.3">
      <c r="A27" s="166" t="s">
        <v>611</v>
      </c>
      <c r="B27" s="165">
        <v>370717.49</v>
      </c>
      <c r="C27" s="165">
        <v>25758.720000000001</v>
      </c>
      <c r="D27" s="165">
        <v>396476.20999999996</v>
      </c>
      <c r="E27" s="165">
        <v>142844.66</v>
      </c>
      <c r="F27" s="165">
        <v>142844.66</v>
      </c>
      <c r="G27" s="165">
        <v>253631.54999999996</v>
      </c>
    </row>
    <row r="28" spans="1:7" ht="15.75" customHeight="1" x14ac:dyDescent="0.3">
      <c r="A28" s="166" t="s">
        <v>612</v>
      </c>
      <c r="B28" s="165">
        <v>2930566.01</v>
      </c>
      <c r="C28" s="165">
        <v>86603.11</v>
      </c>
      <c r="D28" s="165">
        <v>3017169.1199999996</v>
      </c>
      <c r="E28" s="165">
        <v>1424246.1</v>
      </c>
      <c r="F28" s="165">
        <v>1418219.81</v>
      </c>
      <c r="G28" s="165">
        <v>1592923.0199999996</v>
      </c>
    </row>
    <row r="29" spans="1:7" ht="15.75" customHeight="1" x14ac:dyDescent="0.3">
      <c r="A29" s="166" t="s">
        <v>613</v>
      </c>
      <c r="B29" s="165">
        <v>17071916.920000002</v>
      </c>
      <c r="C29" s="165">
        <v>591042.36</v>
      </c>
      <c r="D29" s="165">
        <v>17662959.280000001</v>
      </c>
      <c r="E29" s="165">
        <v>12801542.16</v>
      </c>
      <c r="F29" s="165">
        <v>12801542.16</v>
      </c>
      <c r="G29" s="165">
        <v>4861417.120000001</v>
      </c>
    </row>
    <row r="30" spans="1:7" ht="15.75" customHeight="1" x14ac:dyDescent="0.3">
      <c r="A30" s="166" t="s">
        <v>614</v>
      </c>
      <c r="B30" s="165">
        <v>580833.76</v>
      </c>
      <c r="C30" s="165">
        <v>128010.5</v>
      </c>
      <c r="D30" s="165">
        <v>708844.26</v>
      </c>
      <c r="E30" s="165">
        <v>290398.59999999998</v>
      </c>
      <c r="F30" s="165">
        <v>290398.59999999998</v>
      </c>
      <c r="G30" s="165">
        <v>418445.66000000003</v>
      </c>
    </row>
    <row r="31" spans="1:7" ht="15.75" customHeight="1" x14ac:dyDescent="0.3">
      <c r="A31" s="166" t="s">
        <v>615</v>
      </c>
      <c r="B31" s="165">
        <v>3147917.27</v>
      </c>
      <c r="C31" s="165">
        <v>702173.25</v>
      </c>
      <c r="D31" s="165">
        <v>3850090.52</v>
      </c>
      <c r="E31" s="165">
        <v>1543627.28</v>
      </c>
      <c r="F31" s="165">
        <v>1543627.28</v>
      </c>
      <c r="G31" s="165">
        <v>2306463.2400000002</v>
      </c>
    </row>
    <row r="32" spans="1:7" ht="15.75" customHeight="1" x14ac:dyDescent="0.3">
      <c r="A32" s="166" t="s">
        <v>616</v>
      </c>
      <c r="B32" s="165">
        <v>1054867.99</v>
      </c>
      <c r="C32" s="165">
        <v>396905.66</v>
      </c>
      <c r="D32" s="165">
        <v>1451773.65</v>
      </c>
      <c r="E32" s="165">
        <v>643958.54</v>
      </c>
      <c r="F32" s="165">
        <v>643958.54</v>
      </c>
      <c r="G32" s="165">
        <v>807815.10999999987</v>
      </c>
    </row>
    <row r="33" spans="1:7" ht="15.75" customHeight="1" x14ac:dyDescent="0.3">
      <c r="A33" s="166" t="s">
        <v>617</v>
      </c>
      <c r="B33" s="165">
        <v>1137016.4099999999</v>
      </c>
      <c r="C33" s="165">
        <v>138290.75</v>
      </c>
      <c r="D33" s="165">
        <v>1275307.1599999999</v>
      </c>
      <c r="E33" s="165">
        <v>531859.68000000005</v>
      </c>
      <c r="F33" s="165">
        <v>531859.68000000005</v>
      </c>
      <c r="G33" s="165">
        <v>743447.47999999986</v>
      </c>
    </row>
    <row r="34" spans="1:7" ht="15.75" customHeight="1" x14ac:dyDescent="0.3">
      <c r="A34" s="166" t="s">
        <v>618</v>
      </c>
      <c r="B34" s="165">
        <v>574013.67000000004</v>
      </c>
      <c r="C34" s="165">
        <v>52366.04</v>
      </c>
      <c r="D34" s="165">
        <v>626379.71000000008</v>
      </c>
      <c r="E34" s="165">
        <v>211991.83</v>
      </c>
      <c r="F34" s="165">
        <v>211991.83</v>
      </c>
      <c r="G34" s="165">
        <v>414387.88000000012</v>
      </c>
    </row>
    <row r="35" spans="1:7" ht="15.75" customHeight="1" x14ac:dyDescent="0.3">
      <c r="A35" s="166" t="s">
        <v>619</v>
      </c>
      <c r="B35" s="165">
        <v>15110916.529999999</v>
      </c>
      <c r="C35" s="165">
        <v>16036975.41</v>
      </c>
      <c r="D35" s="165">
        <v>31147891.939999998</v>
      </c>
      <c r="E35" s="165">
        <v>11906363.609999999</v>
      </c>
      <c r="F35" s="165">
        <v>11545136.17</v>
      </c>
      <c r="G35" s="165">
        <v>19241528.329999998</v>
      </c>
    </row>
    <row r="36" spans="1:7" ht="15.75" customHeight="1" x14ac:dyDescent="0.3">
      <c r="A36" s="166" t="s">
        <v>620</v>
      </c>
      <c r="B36" s="165">
        <v>1114748.33</v>
      </c>
      <c r="C36" s="165">
        <v>271430.17</v>
      </c>
      <c r="D36" s="165">
        <v>1386178.5</v>
      </c>
      <c r="E36" s="165">
        <v>557505.06999999995</v>
      </c>
      <c r="F36" s="165">
        <v>557505.06999999995</v>
      </c>
      <c r="G36" s="165">
        <v>828673.43</v>
      </c>
    </row>
    <row r="37" spans="1:7" ht="15.75" customHeight="1" x14ac:dyDescent="0.3">
      <c r="A37" s="166" t="s">
        <v>621</v>
      </c>
      <c r="B37" s="165">
        <v>747932.06</v>
      </c>
      <c r="C37" s="165">
        <v>65770.19</v>
      </c>
      <c r="D37" s="165">
        <v>813702.25</v>
      </c>
      <c r="E37" s="165">
        <v>364817.21</v>
      </c>
      <c r="F37" s="165">
        <v>364817.21</v>
      </c>
      <c r="G37" s="165">
        <v>448885.04</v>
      </c>
    </row>
    <row r="38" spans="1:7" ht="15.75" customHeight="1" x14ac:dyDescent="0.3">
      <c r="A38" s="166" t="s">
        <v>622</v>
      </c>
      <c r="B38" s="165">
        <v>17771923.550000001</v>
      </c>
      <c r="C38" s="165">
        <v>-5176770.55</v>
      </c>
      <c r="D38" s="165">
        <v>12595153</v>
      </c>
      <c r="E38" s="165">
        <v>2269052.63</v>
      </c>
      <c r="F38" s="165">
        <v>2269052.63</v>
      </c>
      <c r="G38" s="165">
        <v>10326100.370000001</v>
      </c>
    </row>
    <row r="39" spans="1:7" ht="15.75" customHeight="1" x14ac:dyDescent="0.3">
      <c r="A39" s="166" t="s">
        <v>623</v>
      </c>
      <c r="B39" s="165">
        <v>2562494.25</v>
      </c>
      <c r="C39" s="165">
        <v>692062.4</v>
      </c>
      <c r="D39" s="165">
        <v>3254556.65</v>
      </c>
      <c r="E39" s="165">
        <v>1238234.46</v>
      </c>
      <c r="F39" s="165">
        <v>1238234.46</v>
      </c>
      <c r="G39" s="165">
        <v>2016322.19</v>
      </c>
    </row>
    <row r="40" spans="1:7" ht="15.75" customHeight="1" x14ac:dyDescent="0.3">
      <c r="A40" s="166" t="s">
        <v>624</v>
      </c>
      <c r="B40" s="165">
        <v>7062282.54</v>
      </c>
      <c r="C40" s="165">
        <v>83791.210000000006</v>
      </c>
      <c r="D40" s="165">
        <v>7146073.75</v>
      </c>
      <c r="E40" s="165">
        <v>2761472.51</v>
      </c>
      <c r="F40" s="165">
        <v>2761472.51</v>
      </c>
      <c r="G40" s="165">
        <v>4384601.24</v>
      </c>
    </row>
    <row r="41" spans="1:7" ht="15.75" customHeight="1" x14ac:dyDescent="0.3">
      <c r="A41" s="166" t="s">
        <v>625</v>
      </c>
      <c r="B41" s="165">
        <v>4819644.92</v>
      </c>
      <c r="C41" s="165">
        <v>417018.83</v>
      </c>
      <c r="D41" s="165">
        <v>5236663.75</v>
      </c>
      <c r="E41" s="165">
        <v>1978977.32</v>
      </c>
      <c r="F41" s="165">
        <v>1978977.32</v>
      </c>
      <c r="G41" s="165">
        <v>3257686.4299999997</v>
      </c>
    </row>
    <row r="42" spans="1:7" ht="15.75" customHeight="1" x14ac:dyDescent="0.3">
      <c r="A42" s="166" t="s">
        <v>626</v>
      </c>
      <c r="B42" s="165">
        <v>11474795.9</v>
      </c>
      <c r="C42" s="165">
        <v>148398.19</v>
      </c>
      <c r="D42" s="165">
        <v>11623194.09</v>
      </c>
      <c r="E42" s="165">
        <v>5117122.37</v>
      </c>
      <c r="F42" s="165">
        <v>5117122.3600000003</v>
      </c>
      <c r="G42" s="165">
        <v>6506071.7199999997</v>
      </c>
    </row>
    <row r="43" spans="1:7" ht="15.75" customHeight="1" x14ac:dyDescent="0.3">
      <c r="A43" s="166" t="s">
        <v>627</v>
      </c>
      <c r="B43" s="165">
        <v>3561242.85</v>
      </c>
      <c r="C43" s="165">
        <v>525897.96</v>
      </c>
      <c r="D43" s="165">
        <v>4087140.81</v>
      </c>
      <c r="E43" s="165">
        <v>1673895.48</v>
      </c>
      <c r="F43" s="165">
        <v>1649895.48</v>
      </c>
      <c r="G43" s="165">
        <v>2413245.33</v>
      </c>
    </row>
    <row r="44" spans="1:7" ht="15.75" customHeight="1" x14ac:dyDescent="0.3">
      <c r="A44" s="166" t="s">
        <v>628</v>
      </c>
      <c r="B44" s="165">
        <v>908820.63</v>
      </c>
      <c r="C44" s="165">
        <v>125579.09</v>
      </c>
      <c r="D44" s="165">
        <v>1034399.72</v>
      </c>
      <c r="E44" s="165">
        <v>426007.64</v>
      </c>
      <c r="F44" s="165">
        <v>426007.64</v>
      </c>
      <c r="G44" s="165">
        <v>608392.07999999996</v>
      </c>
    </row>
    <row r="45" spans="1:7" ht="15.75" customHeight="1" x14ac:dyDescent="0.3">
      <c r="A45" s="166" t="s">
        <v>629</v>
      </c>
      <c r="B45" s="165">
        <v>3683080.43</v>
      </c>
      <c r="C45" s="165">
        <v>7982840.21</v>
      </c>
      <c r="D45" s="165">
        <v>11665920.640000001</v>
      </c>
      <c r="E45" s="165">
        <v>5425003.3799999999</v>
      </c>
      <c r="F45" s="165">
        <v>4954595.5</v>
      </c>
      <c r="G45" s="165">
        <v>6240917.2600000007</v>
      </c>
    </row>
    <row r="46" spans="1:7" ht="15.75" customHeight="1" x14ac:dyDescent="0.3">
      <c r="A46" s="166" t="s">
        <v>630</v>
      </c>
      <c r="B46" s="165">
        <v>621362.81000000006</v>
      </c>
      <c r="C46" s="165">
        <v>87036.18</v>
      </c>
      <c r="D46" s="165">
        <v>708398.99</v>
      </c>
      <c r="E46" s="165">
        <v>317682.24</v>
      </c>
      <c r="F46" s="165">
        <v>317682.24</v>
      </c>
      <c r="G46" s="165">
        <v>390716.75</v>
      </c>
    </row>
    <row r="47" spans="1:7" ht="15.75" customHeight="1" x14ac:dyDescent="0.3">
      <c r="A47" s="166" t="s">
        <v>631</v>
      </c>
      <c r="B47" s="165">
        <v>2824481.1</v>
      </c>
      <c r="C47" s="165">
        <v>266824.33</v>
      </c>
      <c r="D47" s="165">
        <v>3091305.43</v>
      </c>
      <c r="E47" s="165">
        <v>1167844.82</v>
      </c>
      <c r="F47" s="165">
        <v>1167719.72</v>
      </c>
      <c r="G47" s="165">
        <v>1923460.61</v>
      </c>
    </row>
    <row r="48" spans="1:7" ht="15.75" customHeight="1" x14ac:dyDescent="0.3">
      <c r="A48" s="166" t="s">
        <v>632</v>
      </c>
      <c r="B48" s="165">
        <v>479604.6</v>
      </c>
      <c r="C48" s="165">
        <v>109273.47</v>
      </c>
      <c r="D48" s="165">
        <v>588878.06999999995</v>
      </c>
      <c r="E48" s="165">
        <v>153351.29999999999</v>
      </c>
      <c r="F48" s="165">
        <v>153351.29999999999</v>
      </c>
      <c r="G48" s="165">
        <v>435526.76999999996</v>
      </c>
    </row>
    <row r="49" spans="1:7" ht="15.75" customHeight="1" x14ac:dyDescent="0.3">
      <c r="A49" s="166" t="s">
        <v>633</v>
      </c>
      <c r="B49" s="165">
        <v>6710939.0800000001</v>
      </c>
      <c r="C49" s="165">
        <v>721983.99</v>
      </c>
      <c r="D49" s="165">
        <v>7432923.0700000003</v>
      </c>
      <c r="E49" s="165">
        <v>2812407.44</v>
      </c>
      <c r="F49" s="165">
        <v>2812407.43</v>
      </c>
      <c r="G49" s="165">
        <v>4620515.6300000008</v>
      </c>
    </row>
    <row r="50" spans="1:7" ht="15.75" customHeight="1" x14ac:dyDescent="0.3">
      <c r="A50" s="166" t="s">
        <v>634</v>
      </c>
      <c r="B50" s="165">
        <v>1962638.14</v>
      </c>
      <c r="C50" s="165">
        <v>147358.39000000001</v>
      </c>
      <c r="D50" s="165">
        <v>2109996.5299999998</v>
      </c>
      <c r="E50" s="165">
        <v>988353.94</v>
      </c>
      <c r="F50" s="165">
        <v>988353.94</v>
      </c>
      <c r="G50" s="165">
        <v>1121642.5899999999</v>
      </c>
    </row>
    <row r="51" spans="1:7" ht="15.75" customHeight="1" x14ac:dyDescent="0.3">
      <c r="A51" s="166" t="s">
        <v>635</v>
      </c>
      <c r="B51" s="165">
        <v>667908.1</v>
      </c>
      <c r="C51" s="165">
        <v>422621.22</v>
      </c>
      <c r="D51" s="165">
        <v>1090529.3199999998</v>
      </c>
      <c r="E51" s="165">
        <v>296385.21999999997</v>
      </c>
      <c r="F51" s="165">
        <v>296385.21999999997</v>
      </c>
      <c r="G51" s="165">
        <v>794144.09999999986</v>
      </c>
    </row>
    <row r="52" spans="1:7" ht="15.75" customHeight="1" x14ac:dyDescent="0.3">
      <c r="A52" s="166" t="s">
        <v>636</v>
      </c>
      <c r="B52" s="165">
        <v>2317146.2400000002</v>
      </c>
      <c r="C52" s="165">
        <v>133570.20000000001</v>
      </c>
      <c r="D52" s="165">
        <v>2450716.4400000004</v>
      </c>
      <c r="E52" s="165">
        <v>643367.68999999994</v>
      </c>
      <c r="F52" s="165">
        <v>643367.68999999994</v>
      </c>
      <c r="G52" s="165">
        <v>1807348.7500000005</v>
      </c>
    </row>
    <row r="53" spans="1:7" ht="15.75" customHeight="1" x14ac:dyDescent="0.3">
      <c r="A53" s="166" t="s">
        <v>637</v>
      </c>
      <c r="B53" s="165">
        <v>344037.6</v>
      </c>
      <c r="C53" s="165">
        <v>65321.74</v>
      </c>
      <c r="D53" s="165">
        <v>409359.33999999997</v>
      </c>
      <c r="E53" s="165">
        <v>167483.68</v>
      </c>
      <c r="F53" s="165">
        <v>167483.68</v>
      </c>
      <c r="G53" s="165">
        <v>241875.65999999997</v>
      </c>
    </row>
    <row r="54" spans="1:7" ht="15.75" customHeight="1" x14ac:dyDescent="0.3">
      <c r="A54" s="166" t="s">
        <v>638</v>
      </c>
      <c r="B54" s="165">
        <v>451914.01</v>
      </c>
      <c r="C54" s="165">
        <v>38230.82</v>
      </c>
      <c r="D54" s="165">
        <v>490144.83</v>
      </c>
      <c r="E54" s="165">
        <v>214854.94</v>
      </c>
      <c r="F54" s="165">
        <v>214854.94</v>
      </c>
      <c r="G54" s="165">
        <v>275289.89</v>
      </c>
    </row>
    <row r="55" spans="1:7" ht="15.75" customHeight="1" x14ac:dyDescent="0.3">
      <c r="A55" s="166" t="s">
        <v>639</v>
      </c>
      <c r="B55" s="165">
        <v>438214.05</v>
      </c>
      <c r="C55" s="165">
        <v>65680.639999999999</v>
      </c>
      <c r="D55" s="165">
        <v>503894.69</v>
      </c>
      <c r="E55" s="165">
        <v>173189.81</v>
      </c>
      <c r="F55" s="165">
        <v>173189.81</v>
      </c>
      <c r="G55" s="165">
        <v>330704.88</v>
      </c>
    </row>
    <row r="56" spans="1:7" ht="15.75" customHeight="1" x14ac:dyDescent="0.3">
      <c r="A56" s="166" t="s">
        <v>640</v>
      </c>
      <c r="B56" s="165">
        <v>2169270.2999999998</v>
      </c>
      <c r="C56" s="165">
        <v>-280516.84000000003</v>
      </c>
      <c r="D56" s="165">
        <v>1888753.4599999997</v>
      </c>
      <c r="E56" s="165">
        <v>853695.92</v>
      </c>
      <c r="F56" s="165">
        <v>853695.93</v>
      </c>
      <c r="G56" s="165">
        <v>1035057.5399999997</v>
      </c>
    </row>
    <row r="57" spans="1:7" x14ac:dyDescent="0.3">
      <c r="A57" s="167" t="s">
        <v>641</v>
      </c>
      <c r="B57" s="168">
        <v>1905786</v>
      </c>
      <c r="C57" s="168">
        <v>288730.45</v>
      </c>
      <c r="D57" s="168">
        <v>2194516.4500000002</v>
      </c>
      <c r="E57" s="168">
        <v>797516.65</v>
      </c>
      <c r="F57" s="168">
        <v>797516.65</v>
      </c>
      <c r="G57" s="168">
        <v>1396999.8000000003</v>
      </c>
    </row>
    <row r="58" spans="1:7" x14ac:dyDescent="0.3">
      <c r="A58" s="167" t="s">
        <v>642</v>
      </c>
      <c r="B58" s="168">
        <v>2125601.17</v>
      </c>
      <c r="C58" s="168">
        <v>195005.51</v>
      </c>
      <c r="D58" s="168">
        <v>2320606.6799999997</v>
      </c>
      <c r="E58" s="168">
        <v>955945.55</v>
      </c>
      <c r="F58" s="168">
        <v>955757.63</v>
      </c>
      <c r="G58" s="168">
        <v>1364661.1299999997</v>
      </c>
    </row>
    <row r="59" spans="1:7" x14ac:dyDescent="0.3">
      <c r="A59" s="167" t="s">
        <v>643</v>
      </c>
      <c r="B59" s="168">
        <v>2002798.61</v>
      </c>
      <c r="C59" s="168">
        <v>287294.98</v>
      </c>
      <c r="D59" s="168">
        <v>2290093.59</v>
      </c>
      <c r="E59" s="168">
        <v>953779.15</v>
      </c>
      <c r="F59" s="168">
        <v>953779.15</v>
      </c>
      <c r="G59" s="168">
        <v>1336314.44</v>
      </c>
    </row>
    <row r="60" spans="1:7" x14ac:dyDescent="0.3">
      <c r="A60" s="167" t="s">
        <v>644</v>
      </c>
      <c r="B60" s="168">
        <v>319868.34000000003</v>
      </c>
      <c r="C60" s="168">
        <v>416699.03</v>
      </c>
      <c r="D60" s="168">
        <v>736567.37000000011</v>
      </c>
      <c r="E60" s="168">
        <v>332510.34999999998</v>
      </c>
      <c r="F60" s="168">
        <v>332510.34999999998</v>
      </c>
      <c r="G60" s="168">
        <v>404057.02000000014</v>
      </c>
    </row>
    <row r="61" spans="1:7" x14ac:dyDescent="0.3">
      <c r="A61" s="167" t="s">
        <v>645</v>
      </c>
      <c r="B61" s="168">
        <v>2594445</v>
      </c>
      <c r="C61" s="168">
        <v>0</v>
      </c>
      <c r="D61" s="168">
        <v>2594445</v>
      </c>
      <c r="E61" s="168">
        <v>2592000</v>
      </c>
      <c r="F61" s="168">
        <v>2592000</v>
      </c>
      <c r="G61" s="168">
        <v>2445</v>
      </c>
    </row>
    <row r="62" spans="1:7" x14ac:dyDescent="0.3">
      <c r="A62" s="31" t="s">
        <v>150</v>
      </c>
      <c r="B62" s="49"/>
      <c r="C62" s="49"/>
      <c r="D62" s="49"/>
      <c r="E62" s="49"/>
      <c r="F62" s="49"/>
      <c r="G62" s="49"/>
    </row>
    <row r="63" spans="1:7" x14ac:dyDescent="0.3">
      <c r="A63" s="3" t="s">
        <v>383</v>
      </c>
      <c r="B63" s="4">
        <f>SUM(B65:B74)</f>
        <v>162696257.24000001</v>
      </c>
      <c r="C63" s="4">
        <f t="shared" ref="C63:G63" si="1">SUM(C65:C74)</f>
        <v>47370870.019999996</v>
      </c>
      <c r="D63" s="4">
        <f t="shared" si="1"/>
        <v>210067127.26000002</v>
      </c>
      <c r="E63" s="4">
        <f t="shared" si="1"/>
        <v>93465295.970000014</v>
      </c>
      <c r="F63" s="4">
        <f t="shared" si="1"/>
        <v>89757091.210000008</v>
      </c>
      <c r="G63" s="4">
        <f t="shared" si="1"/>
        <v>116601831.29000001</v>
      </c>
    </row>
    <row r="64" spans="1:7" x14ac:dyDescent="0.3">
      <c r="A64" s="3"/>
      <c r="B64" s="4"/>
      <c r="C64" s="4"/>
      <c r="D64" s="4"/>
      <c r="E64" s="4"/>
      <c r="F64" s="4"/>
      <c r="G64" s="4"/>
    </row>
    <row r="65" spans="1:7" x14ac:dyDescent="0.3">
      <c r="A65" s="166" t="s">
        <v>607</v>
      </c>
      <c r="B65" s="165">
        <v>0</v>
      </c>
      <c r="C65" s="165">
        <v>100000</v>
      </c>
      <c r="D65" s="165">
        <v>100000</v>
      </c>
      <c r="E65" s="165">
        <v>0</v>
      </c>
      <c r="F65" s="165">
        <v>0</v>
      </c>
      <c r="G65" s="165">
        <v>100000</v>
      </c>
    </row>
    <row r="66" spans="1:7" x14ac:dyDescent="0.3">
      <c r="A66" s="166" t="s">
        <v>613</v>
      </c>
      <c r="B66" s="165">
        <v>2511403.5</v>
      </c>
      <c r="C66" s="165">
        <v>0</v>
      </c>
      <c r="D66" s="165">
        <v>2511403.5</v>
      </c>
      <c r="E66" s="165">
        <v>1486091</v>
      </c>
      <c r="F66" s="165">
        <v>1486091</v>
      </c>
      <c r="G66" s="165">
        <v>1025312.5</v>
      </c>
    </row>
    <row r="67" spans="1:7" x14ac:dyDescent="0.3">
      <c r="A67" s="166" t="s">
        <v>619</v>
      </c>
      <c r="B67" s="165">
        <v>98793410.420000002</v>
      </c>
      <c r="C67" s="165">
        <v>48199777.060000002</v>
      </c>
      <c r="D67" s="165">
        <v>146993187.48000002</v>
      </c>
      <c r="E67" s="165">
        <v>64798522.950000003</v>
      </c>
      <c r="F67" s="165">
        <v>62599091.380000003</v>
      </c>
      <c r="G67" s="165">
        <v>82194664.530000016</v>
      </c>
    </row>
    <row r="68" spans="1:7" x14ac:dyDescent="0.3">
      <c r="A68" s="166" t="s">
        <v>622</v>
      </c>
      <c r="B68" s="165">
        <v>12580197.119999999</v>
      </c>
      <c r="C68" s="165">
        <v>6612746.1900000004</v>
      </c>
      <c r="D68" s="165">
        <v>19192943.309999999</v>
      </c>
      <c r="E68" s="165">
        <v>11654904.57</v>
      </c>
      <c r="F68" s="165">
        <v>11654904.57</v>
      </c>
      <c r="G68" s="165">
        <v>7538038.7399999984</v>
      </c>
    </row>
    <row r="69" spans="1:7" x14ac:dyDescent="0.3">
      <c r="A69" s="167" t="s">
        <v>623</v>
      </c>
      <c r="B69" s="168">
        <v>45379.1</v>
      </c>
      <c r="C69" s="168">
        <v>0</v>
      </c>
      <c r="D69" s="168">
        <v>45379.1</v>
      </c>
      <c r="E69" s="168">
        <v>0</v>
      </c>
      <c r="F69" s="168">
        <v>0</v>
      </c>
      <c r="G69" s="168">
        <v>45379.1</v>
      </c>
    </row>
    <row r="70" spans="1:7" x14ac:dyDescent="0.3">
      <c r="A70" s="167" t="s">
        <v>624</v>
      </c>
      <c r="B70" s="168">
        <v>1439631.06</v>
      </c>
      <c r="C70" s="168">
        <v>0</v>
      </c>
      <c r="D70" s="168">
        <v>1439631.06</v>
      </c>
      <c r="E70" s="168">
        <v>631350.54</v>
      </c>
      <c r="F70" s="168">
        <v>631350.54</v>
      </c>
      <c r="G70" s="168">
        <v>808280.52</v>
      </c>
    </row>
    <row r="71" spans="1:7" x14ac:dyDescent="0.3">
      <c r="A71" s="167" t="s">
        <v>629</v>
      </c>
      <c r="B71" s="168">
        <v>24810867.260000002</v>
      </c>
      <c r="C71" s="168">
        <v>-7541653.2300000004</v>
      </c>
      <c r="D71" s="168">
        <v>17269214.030000001</v>
      </c>
      <c r="E71" s="168">
        <v>5705349.6699999999</v>
      </c>
      <c r="F71" s="168">
        <v>4196576.4800000004</v>
      </c>
      <c r="G71" s="168">
        <v>11563864.360000001</v>
      </c>
    </row>
    <row r="72" spans="1:7" x14ac:dyDescent="0.3">
      <c r="A72" s="167" t="s">
        <v>633</v>
      </c>
      <c r="B72" s="168">
        <v>13328154</v>
      </c>
      <c r="C72" s="168">
        <v>0</v>
      </c>
      <c r="D72" s="168">
        <v>13328154</v>
      </c>
      <c r="E72" s="168">
        <v>6447542</v>
      </c>
      <c r="F72" s="168">
        <v>6447542</v>
      </c>
      <c r="G72" s="168">
        <v>6880612</v>
      </c>
    </row>
    <row r="73" spans="1:7" x14ac:dyDescent="0.3">
      <c r="A73" s="167" t="s">
        <v>642</v>
      </c>
      <c r="B73" s="168">
        <v>313839.78000000003</v>
      </c>
      <c r="C73" s="168">
        <v>0</v>
      </c>
      <c r="D73" s="168">
        <v>313839.78000000003</v>
      </c>
      <c r="E73" s="168">
        <v>74625.240000000005</v>
      </c>
      <c r="F73" s="168">
        <v>74625.240000000005</v>
      </c>
      <c r="G73" s="168">
        <v>239214.54000000004</v>
      </c>
    </row>
    <row r="74" spans="1:7" x14ac:dyDescent="0.3">
      <c r="A74" s="167" t="s">
        <v>645</v>
      </c>
      <c r="B74" s="168">
        <v>8873375</v>
      </c>
      <c r="C74" s="168">
        <v>0</v>
      </c>
      <c r="D74" s="168">
        <v>8873375</v>
      </c>
      <c r="E74" s="168">
        <v>2666910</v>
      </c>
      <c r="F74" s="168">
        <v>2666910</v>
      </c>
      <c r="G74" s="168">
        <v>6206465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2">SUM(B63,B9)</f>
        <v>347773102.45000005</v>
      </c>
      <c r="C76" s="4">
        <f t="shared" si="2"/>
        <v>81706014</v>
      </c>
      <c r="D76" s="4">
        <f t="shared" si="2"/>
        <v>429479116.45000005</v>
      </c>
      <c r="E76" s="4">
        <f t="shared" si="2"/>
        <v>189712930.77000001</v>
      </c>
      <c r="F76" s="4">
        <f t="shared" si="2"/>
        <v>184503449.77000004</v>
      </c>
      <c r="G76" s="4">
        <f t="shared" si="2"/>
        <v>239766185.68000001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62:G68 B9:G5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2:G6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9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4" t="s">
        <v>384</v>
      </c>
      <c r="B1" s="185"/>
      <c r="C1" s="185"/>
      <c r="D1" s="185"/>
      <c r="E1" s="185"/>
      <c r="F1" s="185"/>
      <c r="G1" s="185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3" t="s">
        <v>4</v>
      </c>
      <c r="B7" s="181" t="s">
        <v>298</v>
      </c>
      <c r="C7" s="182"/>
      <c r="D7" s="182"/>
      <c r="E7" s="182"/>
      <c r="F7" s="183"/>
      <c r="G7" s="177" t="s">
        <v>387</v>
      </c>
    </row>
    <row r="8" spans="1:7" ht="28.8" x14ac:dyDescent="0.3">
      <c r="A8" s="174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76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34335143.980000004</v>
      </c>
      <c r="D9" s="30">
        <f t="shared" si="0"/>
        <v>219411989.19</v>
      </c>
      <c r="E9" s="30">
        <f t="shared" si="0"/>
        <v>96247634.800000012</v>
      </c>
      <c r="F9" s="30">
        <f t="shared" si="0"/>
        <v>94746358.560000002</v>
      </c>
      <c r="G9" s="30">
        <f t="shared" si="0"/>
        <v>123164354.38999999</v>
      </c>
    </row>
    <row r="10" spans="1:7" ht="15" customHeight="1" x14ac:dyDescent="0.3">
      <c r="A10" s="58" t="s">
        <v>390</v>
      </c>
      <c r="B10" s="47">
        <f>SUM(B11:B18)</f>
        <v>104213101.56999999</v>
      </c>
      <c r="C10" s="47">
        <f t="shared" ref="C10:G10" si="1">SUM(C11:C18)</f>
        <v>2836661.1500000004</v>
      </c>
      <c r="D10" s="47">
        <f t="shared" si="1"/>
        <v>107049762.72</v>
      </c>
      <c r="E10" s="47">
        <f t="shared" si="1"/>
        <v>48573475.860000014</v>
      </c>
      <c r="F10" s="47">
        <f t="shared" si="1"/>
        <v>48328355.5</v>
      </c>
      <c r="G10" s="47">
        <f t="shared" si="1"/>
        <v>58476286.859999999</v>
      </c>
    </row>
    <row r="11" spans="1:7" x14ac:dyDescent="0.3">
      <c r="A11" s="77" t="s">
        <v>391</v>
      </c>
      <c r="B11" s="47">
        <v>10240553.140000001</v>
      </c>
      <c r="C11" s="47">
        <v>590716.73</v>
      </c>
      <c r="D11" s="47">
        <v>10831269.870000001</v>
      </c>
      <c r="E11" s="47">
        <v>4653266.83</v>
      </c>
      <c r="F11" s="47">
        <v>4653266.83</v>
      </c>
      <c r="G11" s="47">
        <v>6178003.040000001</v>
      </c>
    </row>
    <row r="12" spans="1:7" x14ac:dyDescent="0.3">
      <c r="A12" s="77" t="s">
        <v>392</v>
      </c>
      <c r="B12" s="47">
        <v>738277.23</v>
      </c>
      <c r="C12" s="47">
        <v>459998.65</v>
      </c>
      <c r="D12" s="47">
        <v>1198275.8799999999</v>
      </c>
      <c r="E12" s="47">
        <v>529287.56999999995</v>
      </c>
      <c r="F12" s="47">
        <v>529287.56999999995</v>
      </c>
      <c r="G12" s="47">
        <v>668988.30999999994</v>
      </c>
    </row>
    <row r="13" spans="1:7" x14ac:dyDescent="0.3">
      <c r="A13" s="77" t="s">
        <v>393</v>
      </c>
      <c r="B13" s="47">
        <v>35603211.770000003</v>
      </c>
      <c r="C13" s="47">
        <v>4355435.62</v>
      </c>
      <c r="D13" s="47">
        <v>39958647.390000001</v>
      </c>
      <c r="E13" s="47">
        <v>18987110.690000001</v>
      </c>
      <c r="F13" s="47">
        <v>18752516.43</v>
      </c>
      <c r="G13" s="47">
        <v>20971536.699999999</v>
      </c>
    </row>
    <row r="14" spans="1:7" x14ac:dyDescent="0.3">
      <c r="A14" s="77" t="s">
        <v>394</v>
      </c>
      <c r="B14" s="47">
        <v>2930566.01</v>
      </c>
      <c r="C14" s="47">
        <v>86603.11</v>
      </c>
      <c r="D14" s="47">
        <v>3017169.1199999996</v>
      </c>
      <c r="E14" s="47">
        <v>1424246.1</v>
      </c>
      <c r="F14" s="47">
        <v>1418219.81</v>
      </c>
      <c r="G14" s="47">
        <v>1592923.0199999996</v>
      </c>
    </row>
    <row r="15" spans="1:7" x14ac:dyDescent="0.3">
      <c r="A15" s="77" t="s">
        <v>395</v>
      </c>
      <c r="B15" s="47">
        <v>18707618.670000002</v>
      </c>
      <c r="C15" s="47">
        <v>1115958.52</v>
      </c>
      <c r="D15" s="47">
        <v>19823577.190000001</v>
      </c>
      <c r="E15" s="47">
        <v>13735899.300000001</v>
      </c>
      <c r="F15" s="47">
        <v>13735899.300000001</v>
      </c>
      <c r="G15" s="47">
        <v>6087677.8900000006</v>
      </c>
    </row>
    <row r="16" spans="1:7" x14ac:dyDescent="0.3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397</v>
      </c>
      <c r="B17" s="47">
        <v>27396700.34</v>
      </c>
      <c r="C17" s="47">
        <v>-4400916.9400000004</v>
      </c>
      <c r="D17" s="47">
        <v>22995783.399999999</v>
      </c>
      <c r="E17" s="47">
        <v>6268759.5999999996</v>
      </c>
      <c r="F17" s="47">
        <v>6268759.5999999996</v>
      </c>
      <c r="G17" s="47">
        <v>16727023.799999999</v>
      </c>
    </row>
    <row r="18" spans="1:7" x14ac:dyDescent="0.3">
      <c r="A18" s="77" t="s">
        <v>398</v>
      </c>
      <c r="B18" s="47">
        <v>8596174.4100000001</v>
      </c>
      <c r="C18" s="47">
        <v>628865.46</v>
      </c>
      <c r="D18" s="47">
        <v>9225039.870000001</v>
      </c>
      <c r="E18" s="47">
        <v>2974905.77</v>
      </c>
      <c r="F18" s="47">
        <v>2970405.96</v>
      </c>
      <c r="G18" s="47">
        <v>6250134.1000000015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2">SUM(C20:C26)</f>
        <v>30083017.720000003</v>
      </c>
      <c r="D19" s="47">
        <f t="shared" si="2"/>
        <v>105861659.38</v>
      </c>
      <c r="E19" s="47">
        <f t="shared" si="2"/>
        <v>45581206.689999998</v>
      </c>
      <c r="F19" s="47">
        <f t="shared" si="2"/>
        <v>44325157.049999997</v>
      </c>
      <c r="G19" s="47">
        <f t="shared" si="2"/>
        <v>60280452.68999999</v>
      </c>
    </row>
    <row r="20" spans="1:7" x14ac:dyDescent="0.3">
      <c r="A20" s="77" t="s">
        <v>400</v>
      </c>
      <c r="B20" s="47">
        <v>2824481.1</v>
      </c>
      <c r="C20" s="47">
        <v>528724.81999999995</v>
      </c>
      <c r="D20" s="47">
        <v>3353205.92</v>
      </c>
      <c r="E20" s="47">
        <v>1167844.82</v>
      </c>
      <c r="F20" s="47">
        <v>1167719.72</v>
      </c>
      <c r="G20" s="47">
        <v>2185361.0999999996</v>
      </c>
    </row>
    <row r="21" spans="1:7" x14ac:dyDescent="0.3">
      <c r="A21" s="77" t="s">
        <v>401</v>
      </c>
      <c r="B21" s="47">
        <v>54541702.829999998</v>
      </c>
      <c r="C21" s="47">
        <v>26753131.800000001</v>
      </c>
      <c r="D21" s="47">
        <v>81294834.629999995</v>
      </c>
      <c r="E21" s="47">
        <v>32797401.09</v>
      </c>
      <c r="F21" s="47">
        <v>31941765.75</v>
      </c>
      <c r="G21" s="47">
        <v>48497433.539999992</v>
      </c>
    </row>
    <row r="22" spans="1:7" x14ac:dyDescent="0.3">
      <c r="A22" s="77" t="s">
        <v>402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403</v>
      </c>
      <c r="B23" s="47">
        <v>11731843.65</v>
      </c>
      <c r="C23" s="47">
        <v>2858515.96</v>
      </c>
      <c r="D23" s="47">
        <v>14590359.609999999</v>
      </c>
      <c r="E23" s="47">
        <v>7221988.4900000002</v>
      </c>
      <c r="F23" s="47">
        <v>6821699.2800000003</v>
      </c>
      <c r="G23" s="47">
        <v>7368371.1199999992</v>
      </c>
    </row>
    <row r="24" spans="1:7" x14ac:dyDescent="0.3">
      <c r="A24" s="77" t="s">
        <v>404</v>
      </c>
      <c r="B24" s="47">
        <v>2169270.2999999998</v>
      </c>
      <c r="C24" s="47">
        <v>-280516.84000000003</v>
      </c>
      <c r="D24" s="47">
        <v>1888753.4599999997</v>
      </c>
      <c r="E24" s="47">
        <v>853695.92</v>
      </c>
      <c r="F24" s="47">
        <v>853695.93</v>
      </c>
      <c r="G24" s="47">
        <v>1035057.5399999997</v>
      </c>
    </row>
    <row r="25" spans="1:7" x14ac:dyDescent="0.3">
      <c r="A25" s="77" t="s">
        <v>405</v>
      </c>
      <c r="B25" s="47">
        <v>2594445</v>
      </c>
      <c r="C25" s="47">
        <v>0</v>
      </c>
      <c r="D25" s="47">
        <v>2594445</v>
      </c>
      <c r="E25" s="47">
        <v>2592000</v>
      </c>
      <c r="F25" s="47">
        <v>2592000</v>
      </c>
      <c r="G25" s="47">
        <v>2445</v>
      </c>
    </row>
    <row r="26" spans="1:7" x14ac:dyDescent="0.3">
      <c r="A26" s="77" t="s">
        <v>406</v>
      </c>
      <c r="B26" s="47">
        <v>1916898.78</v>
      </c>
      <c r="C26" s="47">
        <v>223161.98</v>
      </c>
      <c r="D26" s="47">
        <v>2140060.7600000002</v>
      </c>
      <c r="E26" s="47">
        <v>948276.37</v>
      </c>
      <c r="F26" s="47">
        <v>948276.37</v>
      </c>
      <c r="G26" s="47">
        <v>1191784.3900000001</v>
      </c>
    </row>
    <row r="27" spans="1:7" x14ac:dyDescent="0.3">
      <c r="A27" s="58" t="s">
        <v>407</v>
      </c>
      <c r="B27" s="47">
        <f>SUM(B28:B36)</f>
        <v>5085101.9800000004</v>
      </c>
      <c r="C27" s="47">
        <f t="shared" ref="C27:G27" si="3">SUM(C28:C36)</f>
        <v>1415465.1099999999</v>
      </c>
      <c r="D27" s="47">
        <f t="shared" si="3"/>
        <v>6500567.0899999999</v>
      </c>
      <c r="E27" s="47">
        <f t="shared" si="3"/>
        <v>2092952.25</v>
      </c>
      <c r="F27" s="47">
        <f t="shared" si="3"/>
        <v>2092846.01</v>
      </c>
      <c r="G27" s="47">
        <f t="shared" si="3"/>
        <v>4407614.84</v>
      </c>
    </row>
    <row r="28" spans="1:7" x14ac:dyDescent="0.3">
      <c r="A28" s="80" t="s">
        <v>408</v>
      </c>
      <c r="B28" s="47">
        <v>3224451.62</v>
      </c>
      <c r="C28" s="47">
        <v>696548.08</v>
      </c>
      <c r="D28" s="47">
        <v>3920999.7</v>
      </c>
      <c r="E28" s="47">
        <v>1365581.74</v>
      </c>
      <c r="F28" s="47">
        <v>1365581.74</v>
      </c>
      <c r="G28" s="47">
        <v>2555417.96</v>
      </c>
    </row>
    <row r="29" spans="1:7" x14ac:dyDescent="0.3">
      <c r="A29" s="77" t="s">
        <v>409</v>
      </c>
      <c r="B29" s="47">
        <v>95172</v>
      </c>
      <c r="C29" s="47">
        <v>0</v>
      </c>
      <c r="D29" s="47">
        <v>95172</v>
      </c>
      <c r="E29" s="47">
        <v>0</v>
      </c>
      <c r="F29" s="47">
        <v>0</v>
      </c>
      <c r="G29" s="47">
        <v>95172</v>
      </c>
    </row>
    <row r="30" spans="1:7" x14ac:dyDescent="0.3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414</v>
      </c>
      <c r="B34" s="47">
        <v>1765478.36</v>
      </c>
      <c r="C34" s="47">
        <v>718917.03</v>
      </c>
      <c r="D34" s="47">
        <v>2484395.39</v>
      </c>
      <c r="E34" s="47">
        <v>727370.51</v>
      </c>
      <c r="F34" s="47">
        <v>727264.27</v>
      </c>
      <c r="G34" s="47">
        <v>1757024.8800000001</v>
      </c>
    </row>
    <row r="35" spans="1:7" ht="14.4" customHeight="1" x14ac:dyDescent="0.3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5">SUM(C44,C53,C61,C71)</f>
        <v>47370870.019999996</v>
      </c>
      <c r="D43" s="4">
        <f t="shared" si="5"/>
        <v>210067127.25999999</v>
      </c>
      <c r="E43" s="4">
        <f t="shared" si="5"/>
        <v>93465295.969999999</v>
      </c>
      <c r="F43" s="4">
        <f t="shared" si="5"/>
        <v>89757091.209999993</v>
      </c>
      <c r="G43" s="4">
        <f t="shared" si="5"/>
        <v>116601831.29000001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6">SUM(C45:C52)</f>
        <v>6612746.1900000004</v>
      </c>
      <c r="D44" s="47">
        <f t="shared" si="6"/>
        <v>23189356.969999999</v>
      </c>
      <c r="E44" s="47">
        <f t="shared" si="6"/>
        <v>13772346.109999999</v>
      </c>
      <c r="F44" s="47">
        <f t="shared" si="6"/>
        <v>13772346.109999999</v>
      </c>
      <c r="G44" s="47">
        <f t="shared" si="6"/>
        <v>9417010.8599999994</v>
      </c>
    </row>
    <row r="45" spans="1:7" x14ac:dyDescent="0.3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393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395</v>
      </c>
      <c r="B49" s="47">
        <v>2511403.5</v>
      </c>
      <c r="C49" s="47">
        <v>0</v>
      </c>
      <c r="D49" s="47">
        <v>2511403.5</v>
      </c>
      <c r="E49" s="47">
        <v>1486091</v>
      </c>
      <c r="F49" s="47">
        <v>1486091</v>
      </c>
      <c r="G49" s="47">
        <v>1025312.5</v>
      </c>
    </row>
    <row r="50" spans="1:7" x14ac:dyDescent="0.3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397</v>
      </c>
      <c r="B51" s="47">
        <v>14065207.279999999</v>
      </c>
      <c r="C51" s="47">
        <v>6612746.1900000004</v>
      </c>
      <c r="D51" s="47">
        <v>20677953.469999999</v>
      </c>
      <c r="E51" s="47">
        <v>12286255.109999999</v>
      </c>
      <c r="F51" s="47">
        <v>12286255.109999999</v>
      </c>
      <c r="G51" s="47">
        <v>8391698.3599999994</v>
      </c>
    </row>
    <row r="52" spans="1:7" x14ac:dyDescent="0.3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7">SUM(C54:C60)</f>
        <v>40758123.829999998</v>
      </c>
      <c r="D53" s="47">
        <f t="shared" si="7"/>
        <v>186877770.28999999</v>
      </c>
      <c r="E53" s="47">
        <f t="shared" si="7"/>
        <v>79692949.859999999</v>
      </c>
      <c r="F53" s="47">
        <f t="shared" si="7"/>
        <v>75984745.099999994</v>
      </c>
      <c r="G53" s="47">
        <f t="shared" si="7"/>
        <v>107184820.43000001</v>
      </c>
    </row>
    <row r="54" spans="1:7" x14ac:dyDescent="0.3">
      <c r="A54" s="80" t="s">
        <v>400</v>
      </c>
      <c r="B54" s="47">
        <v>4559413.16</v>
      </c>
      <c r="C54" s="47">
        <v>6749429.5700000003</v>
      </c>
      <c r="D54" s="47">
        <v>11308842.73</v>
      </c>
      <c r="E54" s="47">
        <v>1112156.08</v>
      </c>
      <c r="F54" s="47">
        <v>1112156.08</v>
      </c>
      <c r="G54" s="47">
        <v>10196686.65</v>
      </c>
    </row>
    <row r="55" spans="1:7" x14ac:dyDescent="0.3">
      <c r="A55" s="80" t="s">
        <v>401</v>
      </c>
      <c r="B55" s="47">
        <v>127373018.52</v>
      </c>
      <c r="C55" s="47">
        <v>33908694.259999998</v>
      </c>
      <c r="D55" s="47">
        <v>161281712.78</v>
      </c>
      <c r="E55" s="47">
        <v>72680798.629999995</v>
      </c>
      <c r="F55" s="47">
        <v>69350779.299999997</v>
      </c>
      <c r="G55" s="47">
        <v>88600914.150000006</v>
      </c>
    </row>
    <row r="56" spans="1:7" x14ac:dyDescent="0.3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403</v>
      </c>
      <c r="B57" s="47">
        <v>5313839.78</v>
      </c>
      <c r="C57" s="47">
        <v>0</v>
      </c>
      <c r="D57" s="47">
        <v>5313839.78</v>
      </c>
      <c r="E57" s="47">
        <v>3233085.15</v>
      </c>
      <c r="F57" s="47">
        <v>2854899.72</v>
      </c>
      <c r="G57" s="47">
        <v>2080754.6300000004</v>
      </c>
    </row>
    <row r="58" spans="1:7" x14ac:dyDescent="0.3">
      <c r="A58" s="80" t="s">
        <v>404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405</v>
      </c>
      <c r="B59" s="47">
        <v>8873375</v>
      </c>
      <c r="C59" s="47">
        <v>0</v>
      </c>
      <c r="D59" s="47">
        <v>8873375</v>
      </c>
      <c r="E59" s="47">
        <v>2666910</v>
      </c>
      <c r="F59" s="47">
        <v>2666910</v>
      </c>
      <c r="G59" s="47">
        <v>6206465</v>
      </c>
    </row>
    <row r="60" spans="1:7" x14ac:dyDescent="0.3">
      <c r="A60" s="80" t="s">
        <v>406</v>
      </c>
      <c r="B60" s="47">
        <v>0</v>
      </c>
      <c r="C60" s="47">
        <v>100000</v>
      </c>
      <c r="D60" s="47">
        <v>100000</v>
      </c>
      <c r="E60" s="47">
        <v>0</v>
      </c>
      <c r="F60" s="47">
        <v>0</v>
      </c>
      <c r="G60" s="47"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10">C43+C9</f>
        <v>81706014</v>
      </c>
      <c r="D77" s="4">
        <f t="shared" si="10"/>
        <v>429479116.44999999</v>
      </c>
      <c r="E77" s="4">
        <f t="shared" si="10"/>
        <v>189712930.77000001</v>
      </c>
      <c r="F77" s="4">
        <f t="shared" si="10"/>
        <v>184503449.76999998</v>
      </c>
      <c r="G77" s="4">
        <f t="shared" si="10"/>
        <v>239766185.68000001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C46" sqref="C4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8" t="s">
        <v>423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3" t="s">
        <v>425</v>
      </c>
      <c r="B7" s="176" t="s">
        <v>298</v>
      </c>
      <c r="C7" s="176"/>
      <c r="D7" s="176"/>
      <c r="E7" s="176"/>
      <c r="F7" s="176"/>
      <c r="G7" s="176" t="s">
        <v>299</v>
      </c>
    </row>
    <row r="8" spans="1:7" ht="28.8" x14ac:dyDescent="0.3">
      <c r="A8" s="174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86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7471656.1399999997</v>
      </c>
      <c r="D9" s="119">
        <f t="shared" si="0"/>
        <v>111399122.45999999</v>
      </c>
      <c r="E9" s="119">
        <f t="shared" si="0"/>
        <v>44367950.219999999</v>
      </c>
      <c r="F9" s="119">
        <f t="shared" si="0"/>
        <v>44231061.07</v>
      </c>
      <c r="G9" s="119">
        <f t="shared" si="0"/>
        <v>67031172.239999995</v>
      </c>
    </row>
    <row r="10" spans="1:7" x14ac:dyDescent="0.3">
      <c r="A10" s="58" t="s">
        <v>427</v>
      </c>
      <c r="B10" s="75">
        <v>103927466.31999999</v>
      </c>
      <c r="C10" s="75">
        <v>7471656.1399999997</v>
      </c>
      <c r="D10" s="75">
        <v>111399122.45999999</v>
      </c>
      <c r="E10" s="75">
        <v>44367950.219999999</v>
      </c>
      <c r="F10" s="75">
        <v>44231061.07</v>
      </c>
      <c r="G10" s="76">
        <v>67031172.239999995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9200732.6799999997</v>
      </c>
      <c r="F21" s="119">
        <f t="shared" si="4"/>
        <v>9200732.6799999997</v>
      </c>
      <c r="G21" s="119">
        <f>SUM(G22,G23,G24,G27,G28,G31)</f>
        <v>4651645.9000000004</v>
      </c>
    </row>
    <row r="22" spans="1:7" x14ac:dyDescent="0.3">
      <c r="A22" s="58" t="s">
        <v>427</v>
      </c>
      <c r="B22" s="75">
        <v>7086259.0800000001</v>
      </c>
      <c r="C22" s="75">
        <v>6766119.5</v>
      </c>
      <c r="D22" s="75">
        <v>13852378.58</v>
      </c>
      <c r="E22" s="75">
        <v>9200732.6799999997</v>
      </c>
      <c r="F22" s="75">
        <v>9200732.6799999997</v>
      </c>
      <c r="G22" s="76">
        <v>4651645.9000000004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ref="G23:G31" si="5">D23-E23</f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14237775.640000001</v>
      </c>
      <c r="D33" s="119">
        <f t="shared" si="8"/>
        <v>125251501.03999999</v>
      </c>
      <c r="E33" s="119">
        <f t="shared" si="8"/>
        <v>53568682.899999999</v>
      </c>
      <c r="F33" s="119">
        <f t="shared" si="8"/>
        <v>53431793.75</v>
      </c>
      <c r="G33" s="119">
        <f t="shared" si="8"/>
        <v>71682818.140000001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2024-08-05T17:01:56Z</cp:lastPrinted>
  <dcterms:created xsi:type="dcterms:W3CDTF">2023-03-16T22:14:51Z</dcterms:created>
  <dcterms:modified xsi:type="dcterms:W3CDTF">2024-08-05T17:02:00Z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